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55" windowWidth="11595" windowHeight="7050" tabRatio="905" activeTab="12"/>
  </bookViews>
  <sheets>
    <sheet name="2002" sheetId="1" r:id="rId1"/>
    <sheet name="Фалилеев" sheetId="2" r:id="rId2"/>
    <sheet name="Черняев" sheetId="3" r:id="rId3"/>
    <sheet name="Тарянников" sheetId="4" r:id="rId4"/>
    <sheet name="Клосеп" sheetId="5" r:id="rId5"/>
    <sheet name="Геращенко" sheetId="6" r:id="rId6"/>
    <sheet name="Ветрова" sheetId="7" r:id="rId7"/>
    <sheet name="Хайченко И.В." sheetId="8" r:id="rId8"/>
    <sheet name="Вельмякина" sheetId="9" r:id="rId9"/>
    <sheet name="Костырко" sheetId="10" r:id="rId10"/>
    <sheet name="Кулешов" sheetId="11" r:id="rId11"/>
    <sheet name="Хайченко В.А." sheetId="12" r:id="rId12"/>
    <sheet name="Милов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<sst xmlns="http://schemas.openxmlformats.org/spreadsheetml/2006/main" count="337" uniqueCount="41">
  <si>
    <t>Итого:</t>
  </si>
  <si>
    <t>доход с начала года</t>
  </si>
  <si>
    <t xml:space="preserve"> ЛЬГОТЫ</t>
  </si>
  <si>
    <t>Сумма налога</t>
  </si>
  <si>
    <t>Налогооблагаемая сумма</t>
  </si>
  <si>
    <t>Код вычета</t>
  </si>
  <si>
    <t>Месяц</t>
  </si>
  <si>
    <t>Заработок</t>
  </si>
  <si>
    <t>Скидка</t>
  </si>
  <si>
    <t>Ставка налога</t>
  </si>
  <si>
    <t>Сводная таблица по подоходному налогу за 2001г.</t>
  </si>
  <si>
    <t>Код вычета 21</t>
  </si>
  <si>
    <t>Код вычета 22</t>
  </si>
  <si>
    <t xml:space="preserve">Налоговая карточка </t>
  </si>
  <si>
    <t>Фалилеев Олег Михйлович</t>
  </si>
  <si>
    <t>Черняев Валерий Александрович</t>
  </si>
  <si>
    <t>Тарянников Валерий Иванович</t>
  </si>
  <si>
    <t xml:space="preserve">Клосеп Вера Александровна </t>
  </si>
  <si>
    <t xml:space="preserve">Геращенко  Александр Семенович </t>
  </si>
  <si>
    <t xml:space="preserve">Ветрова Тамара Александровна </t>
  </si>
  <si>
    <t xml:space="preserve">Хайченко Ирина Владимировна </t>
  </si>
  <si>
    <t>Вельмякина Валентина Ивановна</t>
  </si>
  <si>
    <t xml:space="preserve">Кулешов Владимир Михайлович </t>
  </si>
  <si>
    <t xml:space="preserve">Милов Николай Иванович </t>
  </si>
  <si>
    <t xml:space="preserve">Костырко Валерий Васильевич </t>
  </si>
  <si>
    <t xml:space="preserve">Хайченко Владимир Алексеевич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</si>
  <si>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</si>
  <si>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</si>
  <si>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</si>
  <si>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</si>
  <si>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</si>
  <si>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</si>
  <si>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</si>
  <si>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</si>
  <si>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</si>
  <si>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</si>
  <si>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</si>
  <si>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</si>
  <si>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 с начала года</t>
  </si>
  <si>
    <t>2002г.</t>
  </si>
  <si>
    <t>Фамилия Имя Отчество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</si>
</sst>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&quot;р.&quot;"/>
  </numFmts>
  <fonts count="5">
    <font>
      <sz val="12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4" fontId="0" fillId="0" borderId="0" xfId="15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4" fontId="0" fillId="0" borderId="0" xfId="15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39" fontId="4" fillId="2" borderId="4" xfId="15" applyNumberFormat="1" applyFont="1" applyFill="1" applyBorder="1" applyAlignment="1">
      <alignment/>
    </xf>
    <xf numFmtId="39" fontId="4" fillId="2" borderId="5" xfId="15" applyNumberFormat="1" applyFont="1" applyFill="1" applyBorder="1" applyAlignment="1">
      <alignment shrinkToFit="1"/>
    </xf>
    <xf numFmtId="39" fontId="4" fillId="2" borderId="6" xfId="15" applyNumberFormat="1" applyFont="1" applyFill="1" applyBorder="1" applyAlignment="1">
      <alignment shrinkToFit="1"/>
    </xf>
    <xf numFmtId="39" fontId="4" fillId="2" borderId="7" xfId="15" applyNumberFormat="1" applyFont="1" applyFill="1" applyBorder="1" applyAlignment="1">
      <alignment/>
    </xf>
    <xf numFmtId="9" fontId="4" fillId="2" borderId="4" xfId="17" applyFont="1" applyFill="1" applyBorder="1" applyAlignment="1">
      <alignment horizontal="center"/>
    </xf>
    <xf numFmtId="9" fontId="4" fillId="2" borderId="5" xfId="17" applyFont="1" applyFill="1" applyBorder="1" applyAlignment="1">
      <alignment horizontal="center"/>
    </xf>
    <xf numFmtId="9" fontId="4" fillId="2" borderId="6" xfId="17" applyFont="1" applyFill="1" applyBorder="1" applyAlignment="1">
      <alignment horizontal="center"/>
    </xf>
    <xf numFmtId="39" fontId="4" fillId="3" borderId="4" xfId="15" applyNumberFormat="1" applyFont="1" applyFill="1" applyBorder="1" applyAlignment="1">
      <alignment/>
    </xf>
    <xf numFmtId="39" fontId="4" fillId="4" borderId="4" xfId="15" applyNumberFormat="1" applyFont="1" applyFill="1" applyBorder="1" applyAlignment="1">
      <alignment/>
    </xf>
    <xf numFmtId="39" fontId="4" fillId="4" borderId="5" xfId="15" applyNumberFormat="1" applyFont="1" applyFill="1" applyBorder="1" applyAlignment="1">
      <alignment/>
    </xf>
    <xf numFmtId="39" fontId="4" fillId="4" borderId="5" xfId="15" applyNumberFormat="1" applyFont="1" applyFill="1" applyBorder="1" applyAlignment="1">
      <alignment shrinkToFit="1"/>
    </xf>
    <xf numFmtId="39" fontId="4" fillId="4" borderId="6" xfId="15" applyNumberFormat="1" applyFont="1" applyFill="1" applyBorder="1" applyAlignment="1">
      <alignment/>
    </xf>
    <xf numFmtId="44" fontId="3" fillId="5" borderId="8" xfId="15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right"/>
    </xf>
    <xf numFmtId="39" fontId="3" fillId="3" borderId="10" xfId="15" applyNumberFormat="1" applyFont="1" applyFill="1" applyBorder="1" applyAlignment="1">
      <alignment shrinkToFit="1"/>
    </xf>
    <xf numFmtId="164" fontId="4" fillId="4" borderId="5" xfId="15" applyNumberFormat="1" applyFont="1" applyFill="1" applyBorder="1" applyAlignment="1">
      <alignment/>
    </xf>
    <xf numFmtId="164" fontId="4" fillId="4" borderId="5" xfId="15" applyNumberFormat="1" applyFont="1" applyFill="1" applyBorder="1" applyAlignment="1">
      <alignment shrinkToFit="1"/>
    </xf>
    <xf numFmtId="39" fontId="4" fillId="3" borderId="7" xfId="15" applyNumberFormat="1" applyFont="1" applyFill="1" applyBorder="1" applyAlignment="1">
      <alignment/>
    </xf>
    <xf numFmtId="9" fontId="4" fillId="2" borderId="10" xfId="17" applyFont="1" applyFill="1" applyBorder="1" applyAlignment="1">
      <alignment horizontal="center"/>
    </xf>
    <xf numFmtId="164" fontId="4" fillId="4" borderId="6" xfId="15" applyNumberFormat="1" applyFont="1" applyFill="1" applyBorder="1" applyAlignment="1">
      <alignment/>
    </xf>
    <xf numFmtId="164" fontId="4" fillId="2" borderId="5" xfId="15" applyNumberFormat="1" applyFont="1" applyFill="1" applyBorder="1" applyAlignment="1">
      <alignment shrinkToFit="1"/>
    </xf>
    <xf numFmtId="164" fontId="4" fillId="2" borderId="5" xfId="15" applyNumberFormat="1" applyFont="1" applyFill="1" applyBorder="1" applyAlignment="1">
      <alignment/>
    </xf>
    <xf numFmtId="9" fontId="4" fillId="2" borderId="5" xfId="17" applyNumberFormat="1" applyFont="1" applyFill="1" applyBorder="1" applyAlignment="1">
      <alignment horizontal="center"/>
    </xf>
    <xf numFmtId="9" fontId="4" fillId="2" borderId="6" xfId="17" applyNumberFormat="1" applyFont="1" applyFill="1" applyBorder="1" applyAlignment="1">
      <alignment horizontal="center"/>
    </xf>
    <xf numFmtId="9" fontId="4" fillId="2" borderId="10" xfId="17" applyNumberFormat="1" applyFont="1" applyFill="1" applyBorder="1" applyAlignment="1">
      <alignment horizontal="center"/>
    </xf>
    <xf numFmtId="164" fontId="4" fillId="6" borderId="5" xfId="15" applyNumberFormat="1" applyFont="1" applyFill="1" applyBorder="1" applyAlignment="1">
      <alignment/>
    </xf>
    <xf numFmtId="164" fontId="4" fillId="6" borderId="6" xfId="15" applyNumberFormat="1" applyFont="1" applyFill="1" applyBorder="1" applyAlignment="1">
      <alignment/>
    </xf>
    <xf numFmtId="44" fontId="3" fillId="5" borderId="6" xfId="15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/>
    </xf>
    <xf numFmtId="164" fontId="4" fillId="2" borderId="12" xfId="15" applyNumberFormat="1" applyFont="1" applyFill="1" applyBorder="1" applyAlignment="1">
      <alignment/>
    </xf>
    <xf numFmtId="164" fontId="4" fillId="4" borderId="12" xfId="15" applyNumberFormat="1" applyFont="1" applyFill="1" applyBorder="1" applyAlignment="1">
      <alignment/>
    </xf>
    <xf numFmtId="164" fontId="4" fillId="2" borderId="6" xfId="15" applyNumberFormat="1" applyFont="1" applyFill="1" applyBorder="1" applyAlignment="1">
      <alignment shrinkToFit="1"/>
    </xf>
    <xf numFmtId="164" fontId="3" fillId="6" borderId="9" xfId="15" applyNumberFormat="1" applyFont="1" applyFill="1" applyBorder="1" applyAlignment="1">
      <alignment horizontal="right"/>
    </xf>
    <xf numFmtId="164" fontId="3" fillId="6" borderId="10" xfId="15" applyNumberFormat="1" applyFont="1" applyFill="1" applyBorder="1" applyAlignment="1">
      <alignment/>
    </xf>
    <xf numFmtId="164" fontId="4" fillId="2" borderId="13" xfId="15" applyNumberFormat="1" applyFont="1" applyFill="1" applyBorder="1" applyAlignment="1">
      <alignment/>
    </xf>
    <xf numFmtId="164" fontId="4" fillId="6" borderId="13" xfId="15" applyNumberFormat="1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9" xfId="0" applyFont="1" applyFill="1" applyBorder="1" applyAlignment="1">
      <alignment horizontal="right"/>
    </xf>
    <xf numFmtId="39" fontId="4" fillId="6" borderId="15" xfId="15" applyNumberFormat="1" applyFont="1" applyFill="1" applyBorder="1" applyAlignment="1">
      <alignment/>
    </xf>
    <xf numFmtId="39" fontId="4" fillId="6" borderId="16" xfId="15" applyNumberFormat="1" applyFont="1" applyFill="1" applyBorder="1" applyAlignment="1">
      <alignment/>
    </xf>
    <xf numFmtId="39" fontId="4" fillId="6" borderId="5" xfId="15" applyNumberFormat="1" applyFont="1" applyFill="1" applyBorder="1" applyAlignment="1">
      <alignment/>
    </xf>
    <xf numFmtId="164" fontId="4" fillId="2" borderId="5" xfId="15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164" fontId="4" fillId="2" borderId="12" xfId="15" applyNumberFormat="1" applyFont="1" applyFill="1" applyBorder="1" applyAlignment="1">
      <alignment horizontal="right" vertical="center"/>
    </xf>
    <xf numFmtId="39" fontId="4" fillId="6" borderId="12" xfId="15" applyNumberFormat="1" applyFont="1" applyFill="1" applyBorder="1" applyAlignment="1">
      <alignment/>
    </xf>
    <xf numFmtId="39" fontId="4" fillId="6" borderId="20" xfId="15" applyNumberFormat="1" applyFont="1" applyFill="1" applyBorder="1" applyAlignment="1">
      <alignment/>
    </xf>
    <xf numFmtId="39" fontId="4" fillId="6" borderId="21" xfId="15" applyNumberFormat="1" applyFont="1" applyFill="1" applyBorder="1" applyAlignment="1">
      <alignment/>
    </xf>
    <xf numFmtId="164" fontId="4" fillId="2" borderId="8" xfId="15" applyNumberFormat="1" applyFont="1" applyFill="1" applyBorder="1" applyAlignment="1">
      <alignment horizontal="right" vertical="center"/>
    </xf>
    <xf numFmtId="39" fontId="4" fillId="6" borderId="8" xfId="15" applyNumberFormat="1" applyFont="1" applyFill="1" applyBorder="1" applyAlignment="1">
      <alignment/>
    </xf>
    <xf numFmtId="39" fontId="4" fillId="6" borderId="22" xfId="15" applyNumberFormat="1" applyFont="1" applyFill="1" applyBorder="1" applyAlignment="1">
      <alignment/>
    </xf>
    <xf numFmtId="0" fontId="1" fillId="7" borderId="5" xfId="0" applyFont="1" applyFill="1" applyBorder="1" applyAlignment="1">
      <alignment horizontal="center"/>
    </xf>
    <xf numFmtId="44" fontId="0" fillId="0" borderId="0" xfId="15" applyAlignment="1">
      <alignment horizontal="center"/>
    </xf>
    <xf numFmtId="0" fontId="1" fillId="7" borderId="6" xfId="0" applyFont="1" applyFill="1" applyBorder="1" applyAlignment="1">
      <alignment horizontal="center"/>
    </xf>
    <xf numFmtId="165" fontId="4" fillId="3" borderId="4" xfId="15" applyNumberFormat="1" applyFont="1" applyFill="1" applyBorder="1" applyAlignment="1">
      <alignment/>
    </xf>
    <xf numFmtId="165" fontId="4" fillId="3" borderId="7" xfId="15" applyNumberFormat="1" applyFont="1" applyFill="1" applyBorder="1" applyAlignment="1">
      <alignment/>
    </xf>
    <xf numFmtId="165" fontId="3" fillId="3" borderId="10" xfId="15" applyNumberFormat="1" applyFont="1" applyFill="1" applyBorder="1" applyAlignment="1">
      <alignment shrinkToFit="1"/>
    </xf>
    <xf numFmtId="164" fontId="4" fillId="6" borderId="11" xfId="15" applyNumberFormat="1" applyFont="1" applyFill="1" applyBorder="1" applyAlignment="1">
      <alignment horizontal="right"/>
    </xf>
    <xf numFmtId="164" fontId="4" fillId="6" borderId="1" xfId="15" applyNumberFormat="1" applyFont="1" applyFill="1" applyBorder="1" applyAlignment="1">
      <alignment horizontal="right"/>
    </xf>
    <xf numFmtId="164" fontId="4" fillId="6" borderId="23" xfId="15" applyNumberFormat="1" applyFont="1" applyFill="1" applyBorder="1" applyAlignment="1">
      <alignment horizontal="right"/>
    </xf>
    <xf numFmtId="164" fontId="4" fillId="6" borderId="15" xfId="15" applyNumberFormat="1" applyFont="1" applyFill="1" applyBorder="1" applyAlignment="1">
      <alignment horizontal="right"/>
    </xf>
    <xf numFmtId="164" fontId="4" fillId="3" borderId="4" xfId="15" applyNumberFormat="1" applyFont="1" applyFill="1" applyBorder="1" applyAlignment="1">
      <alignment/>
    </xf>
    <xf numFmtId="164" fontId="4" fillId="6" borderId="20" xfId="15" applyNumberFormat="1" applyFont="1" applyFill="1" applyBorder="1" applyAlignment="1">
      <alignment/>
    </xf>
    <xf numFmtId="164" fontId="4" fillId="6" borderId="24" xfId="15" applyNumberFormat="1" applyFont="1" applyFill="1" applyBorder="1" applyAlignment="1">
      <alignment/>
    </xf>
    <xf numFmtId="164" fontId="4" fillId="6" borderId="25" xfId="15" applyNumberFormat="1" applyFont="1" applyFill="1" applyBorder="1" applyAlignment="1">
      <alignment/>
    </xf>
    <xf numFmtId="164" fontId="3" fillId="3" borderId="10" xfId="15" applyNumberFormat="1" applyFont="1" applyFill="1" applyBorder="1" applyAlignment="1">
      <alignment shrinkToFit="1"/>
    </xf>
    <xf numFmtId="0" fontId="1" fillId="0" borderId="0" xfId="0" applyFont="1" applyBorder="1" applyAlignment="1">
      <alignment horizontal="center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44" fontId="3" fillId="5" borderId="12" xfId="15" applyFont="1" applyFill="1" applyBorder="1" applyAlignment="1">
      <alignment horizontal="center" vertical="center" shrinkToFit="1"/>
    </xf>
    <xf numFmtId="44" fontId="3" fillId="5" borderId="6" xfId="15" applyFont="1" applyFill="1" applyBorder="1" applyAlignment="1">
      <alignment horizontal="center" vertical="center" shrinkToFit="1"/>
    </xf>
    <xf numFmtId="44" fontId="3" fillId="5" borderId="12" xfId="15" applyFont="1" applyFill="1" applyBorder="1" applyAlignment="1">
      <alignment horizontal="center" vertical="center" wrapText="1" shrinkToFit="1"/>
    </xf>
    <xf numFmtId="44" fontId="3" fillId="5" borderId="6" xfId="15" applyFont="1" applyFill="1" applyBorder="1" applyAlignment="1">
      <alignment horizontal="center" vertical="center" wrapText="1" shrinkToFit="1"/>
    </xf>
    <xf numFmtId="44" fontId="3" fillId="5" borderId="12" xfId="15" applyFont="1" applyFill="1" applyBorder="1" applyAlignment="1">
      <alignment horizontal="center"/>
    </xf>
    <xf numFmtId="44" fontId="3" fillId="5" borderId="13" xfId="15" applyFont="1" applyFill="1" applyBorder="1" applyAlignment="1">
      <alignment horizontal="center" vertical="center" wrapText="1" shrinkToFit="1"/>
    </xf>
    <xf numFmtId="44" fontId="3" fillId="5" borderId="7" xfId="15" applyFont="1" applyFill="1" applyBorder="1" applyAlignment="1">
      <alignment horizontal="center" vertical="center" wrapText="1" shrinkToFit="1"/>
    </xf>
    <xf numFmtId="44" fontId="3" fillId="5" borderId="24" xfId="15" applyFont="1" applyFill="1" applyBorder="1" applyAlignment="1">
      <alignment horizontal="center" vertical="center" wrapText="1" shrinkToFit="1"/>
    </xf>
    <xf numFmtId="44" fontId="3" fillId="5" borderId="28" xfId="15" applyFont="1" applyFill="1" applyBorder="1" applyAlignment="1">
      <alignment horizontal="center" vertical="center" wrapText="1" shrinkToFit="1"/>
    </xf>
    <xf numFmtId="0" fontId="3" fillId="5" borderId="12" xfId="15" applyNumberFormat="1" applyFont="1" applyFill="1" applyBorder="1" applyAlignment="1">
      <alignment horizontal="center" vertical="center" wrapText="1" shrinkToFit="1"/>
    </xf>
    <xf numFmtId="0" fontId="3" fillId="5" borderId="8" xfId="15" applyNumberFormat="1" applyFont="1" applyFill="1" applyBorder="1" applyAlignment="1">
      <alignment horizontal="center" vertical="center" wrapText="1" shrinkToFit="1"/>
    </xf>
    <xf numFmtId="0" fontId="3" fillId="5" borderId="20" xfId="15" applyNumberFormat="1" applyFont="1" applyFill="1" applyBorder="1" applyAlignment="1">
      <alignment horizontal="center" vertical="center" wrapText="1" shrinkToFit="1"/>
    </xf>
    <xf numFmtId="0" fontId="3" fillId="5" borderId="22" xfId="15" applyNumberFormat="1" applyFont="1" applyFill="1" applyBorder="1" applyAlignment="1">
      <alignment horizontal="center" vertical="center" wrapText="1" shrinkToFit="1"/>
    </xf>
    <xf numFmtId="44" fontId="3" fillId="5" borderId="12" xfId="15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vertical="center" wrapText="1" shrinkToFit="1"/>
    </xf>
    <xf numFmtId="0" fontId="3" fillId="5" borderId="23" xfId="0" applyFont="1" applyFill="1" applyBorder="1" applyAlignment="1">
      <alignment horizontal="center" vertical="center" wrapText="1" shrinkToFit="1"/>
    </xf>
    <xf numFmtId="44" fontId="3" fillId="5" borderId="8" xfId="15" applyFont="1" applyFill="1" applyBorder="1" applyAlignment="1">
      <alignment horizontal="center" vertical="center" wrapText="1" shrinkToFit="1"/>
    </xf>
    <xf numFmtId="0" fontId="3" fillId="5" borderId="13" xfId="15" applyNumberFormat="1" applyFont="1" applyFill="1" applyBorder="1" applyAlignment="1">
      <alignment horizontal="center" vertical="center" wrapText="1" shrinkToFit="1"/>
    </xf>
    <xf numFmtId="0" fontId="3" fillId="5" borderId="15" xfId="15" applyNumberFormat="1" applyFont="1" applyFill="1" applyBorder="1" applyAlignment="1">
      <alignment horizontal="center" vertical="center" wrapText="1" shrinkToFit="1"/>
    </xf>
    <xf numFmtId="0" fontId="3" fillId="5" borderId="24" xfId="15" applyNumberFormat="1" applyFont="1" applyFill="1" applyBorder="1" applyAlignment="1">
      <alignment horizontal="center" vertical="center" wrapText="1" shrinkToFit="1"/>
    </xf>
    <xf numFmtId="0" fontId="3" fillId="5" borderId="16" xfId="15" applyNumberFormat="1" applyFont="1" applyFill="1" applyBorder="1" applyAlignment="1">
      <alignment horizontal="center" vertical="center" wrapText="1" shrinkToFit="1"/>
    </xf>
    <xf numFmtId="0" fontId="3" fillId="5" borderId="6" xfId="15" applyNumberFormat="1" applyFont="1" applyFill="1" applyBorder="1" applyAlignment="1">
      <alignment horizontal="center" vertical="center" wrapText="1" shrinkToFit="1"/>
    </xf>
    <xf numFmtId="0" fontId="3" fillId="5" borderId="7" xfId="15" applyNumberFormat="1" applyFont="1" applyFill="1" applyBorder="1" applyAlignment="1">
      <alignment horizontal="center" vertical="center" wrapText="1" shrinkToFit="1"/>
    </xf>
    <xf numFmtId="0" fontId="3" fillId="5" borderId="28" xfId="15" applyNumberFormat="1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53;&#1072;&#1095;&#1080;&#1089;&#1083;&#1077;&#1085;&#1080;&#1077;%20&#1079;-&#1090;&#1099;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_zar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">
        <row r="4">
          <cell r="C4">
            <v>7500</v>
          </cell>
        </row>
        <row r="5">
          <cell r="J5">
            <v>7000</v>
          </cell>
        </row>
        <row r="6">
          <cell r="J6">
            <v>6820</v>
          </cell>
        </row>
        <row r="9">
          <cell r="J9">
            <v>1925</v>
          </cell>
        </row>
        <row r="10">
          <cell r="J10">
            <v>4500</v>
          </cell>
        </row>
      </sheetData>
      <sheetData sheetId="2">
        <row r="4">
          <cell r="J4">
            <v>7500</v>
          </cell>
        </row>
        <row r="5">
          <cell r="J5">
            <v>7000</v>
          </cell>
        </row>
        <row r="6">
          <cell r="J6">
            <v>6820</v>
          </cell>
        </row>
        <row r="9">
          <cell r="J9">
            <v>4631.578947368421</v>
          </cell>
        </row>
        <row r="10">
          <cell r="J10">
            <v>9000</v>
          </cell>
        </row>
      </sheetData>
      <sheetData sheetId="3">
        <row r="4">
          <cell r="J4">
            <v>7894.736842105263</v>
          </cell>
        </row>
        <row r="5">
          <cell r="J5">
            <v>7368.421052631579</v>
          </cell>
        </row>
        <row r="6">
          <cell r="J6">
            <v>7162.105263157895</v>
          </cell>
        </row>
        <row r="9">
          <cell r="J9">
            <v>3763.157894736842</v>
          </cell>
        </row>
        <row r="10">
          <cell r="J10">
            <v>9473.684210526315</v>
          </cell>
        </row>
      </sheetData>
      <sheetData sheetId="4">
        <row r="4">
          <cell r="J4">
            <v>9078.947368421053</v>
          </cell>
        </row>
        <row r="5">
          <cell r="J5">
            <v>8473.684210526317</v>
          </cell>
        </row>
        <row r="6">
          <cell r="J6">
            <v>8188.421052631579</v>
          </cell>
        </row>
        <row r="9">
          <cell r="J9">
            <v>6789.271578947368</v>
          </cell>
        </row>
        <row r="10">
          <cell r="J10">
            <v>10894.736842105263</v>
          </cell>
        </row>
      </sheetData>
      <sheetData sheetId="5">
        <row r="4">
          <cell r="J4">
            <v>7500</v>
          </cell>
        </row>
        <row r="5">
          <cell r="J5">
            <v>7000</v>
          </cell>
        </row>
        <row r="6">
          <cell r="J6">
            <v>6820</v>
          </cell>
        </row>
        <row r="9">
          <cell r="J9">
            <v>2605.2631578947367</v>
          </cell>
        </row>
        <row r="10">
          <cell r="J10">
            <v>9000</v>
          </cell>
        </row>
      </sheetData>
      <sheetData sheetId="6">
        <row r="4">
          <cell r="J4">
            <v>15000</v>
          </cell>
        </row>
        <row r="5">
          <cell r="J5">
            <v>14000</v>
          </cell>
        </row>
        <row r="6">
          <cell r="J6">
            <v>13320</v>
          </cell>
        </row>
        <row r="9">
          <cell r="J9">
            <v>11109.613157894737</v>
          </cell>
        </row>
        <row r="10">
          <cell r="J10">
            <v>13500</v>
          </cell>
        </row>
      </sheetData>
      <sheetData sheetId="7">
        <row r="4">
          <cell r="J4">
            <v>7894.736842105263</v>
          </cell>
        </row>
        <row r="5">
          <cell r="J5">
            <v>7368.421052631579</v>
          </cell>
        </row>
        <row r="6">
          <cell r="J6">
            <v>7162.105263157895</v>
          </cell>
        </row>
        <row r="9">
          <cell r="J9">
            <v>5789.473684210526</v>
          </cell>
        </row>
        <row r="10">
          <cell r="J10">
            <v>9473.684210526315</v>
          </cell>
        </row>
      </sheetData>
      <sheetData sheetId="8">
        <row r="4">
          <cell r="J4">
            <v>2368.421052631579</v>
          </cell>
        </row>
        <row r="5">
          <cell r="J5">
            <v>2210.5263157894738</v>
          </cell>
        </row>
        <row r="6">
          <cell r="J6">
            <v>2372.6315789473683</v>
          </cell>
        </row>
        <row r="9">
          <cell r="J9">
            <v>1736.842105263158</v>
          </cell>
        </row>
        <row r="10">
          <cell r="J10">
            <v>2842.1052631578946</v>
          </cell>
        </row>
      </sheetData>
      <sheetData sheetId="9">
        <row r="4">
          <cell r="J4">
            <v>2763.157894736842</v>
          </cell>
        </row>
        <row r="5">
          <cell r="J5">
            <v>2578.9473684210525</v>
          </cell>
        </row>
        <row r="6">
          <cell r="J6">
            <v>2714.7368421052633</v>
          </cell>
        </row>
        <row r="9">
          <cell r="J9">
            <v>2026.3157894736842</v>
          </cell>
        </row>
        <row r="10">
          <cell r="J10">
            <v>3315.7894736842104</v>
          </cell>
        </row>
      </sheetData>
      <sheetData sheetId="10">
        <row r="4">
          <cell r="J4">
            <v>394.7368421052632</v>
          </cell>
        </row>
        <row r="5">
          <cell r="J5">
            <v>368.42105263157896</v>
          </cell>
        </row>
        <row r="6">
          <cell r="J6">
            <v>662.1052631578948</v>
          </cell>
        </row>
        <row r="9">
          <cell r="J9">
            <v>289.4736842105263</v>
          </cell>
        </row>
        <row r="10">
          <cell r="J10">
            <v>473.6842105263158</v>
          </cell>
        </row>
      </sheetData>
      <sheetData sheetId="11">
        <row r="4">
          <cell r="J4">
            <v>1973.6842105263158</v>
          </cell>
        </row>
        <row r="5">
          <cell r="J5">
            <v>1842.1052631578948</v>
          </cell>
        </row>
        <row r="6">
          <cell r="J6">
            <v>2030.5263157894738</v>
          </cell>
        </row>
        <row r="9">
          <cell r="J9">
            <v>1447.3684210526314</v>
          </cell>
        </row>
        <row r="10">
          <cell r="J10">
            <v>2368.4210526315787</v>
          </cell>
        </row>
      </sheetData>
      <sheetData sheetId="12">
        <row r="4">
          <cell r="J4">
            <v>39.47368421052632</v>
          </cell>
        </row>
        <row r="5">
          <cell r="J5">
            <v>36.8421052631579</v>
          </cell>
        </row>
        <row r="6">
          <cell r="J6">
            <v>354.2105263157895</v>
          </cell>
        </row>
        <row r="9">
          <cell r="J9">
            <v>28.94736842105263</v>
          </cell>
        </row>
        <row r="10">
          <cell r="J10">
            <v>47.36842105263158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7" sqref="A7"/>
    </sheetView>
  </sheetViews>
  <sheetFormatPr defaultColWidth="9.00390625" defaultRowHeight="15.75"/>
  <cols>
    <col min="1" max="1" width="28.625" style="0" customWidth="1"/>
    <col min="2" max="2" width="13.125" style="1" customWidth="1"/>
    <col min="3" max="3" width="12.125" style="1" customWidth="1"/>
    <col min="4" max="4" width="13.375" style="1" customWidth="1"/>
    <col min="5" max="5" width="12.125" style="1" customWidth="1"/>
    <col min="6" max="6" width="11.00390625" style="1" customWidth="1"/>
    <col min="7" max="7" width="12.125" style="1" customWidth="1"/>
    <col min="8" max="8" width="13.375" style="1" customWidth="1"/>
    <col min="9" max="9" width="9.625" style="1" customWidth="1"/>
    <col min="10" max="10" width="12.125" style="1" customWidth="1"/>
  </cols>
  <sheetData>
    <row r="1" spans="1:10" ht="21" thickBo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>
      <c r="A2" s="78" t="s">
        <v>40</v>
      </c>
      <c r="B2" s="78" t="s">
        <v>7</v>
      </c>
      <c r="C2" s="80" t="s">
        <v>8</v>
      </c>
      <c r="D2" s="82" t="s">
        <v>1</v>
      </c>
      <c r="E2" s="84" t="s">
        <v>2</v>
      </c>
      <c r="F2" s="84"/>
      <c r="G2" s="84"/>
      <c r="H2" s="82" t="s">
        <v>4</v>
      </c>
      <c r="I2" s="85" t="s">
        <v>9</v>
      </c>
      <c r="J2" s="87" t="s">
        <v>3</v>
      </c>
    </row>
    <row r="3" spans="1:10" ht="54" customHeight="1" thickBot="1">
      <c r="A3" s="79"/>
      <c r="B3" s="79"/>
      <c r="C3" s="81"/>
      <c r="D3" s="83"/>
      <c r="E3" s="35" t="s">
        <v>11</v>
      </c>
      <c r="F3" s="35" t="s">
        <v>12</v>
      </c>
      <c r="G3" s="35" t="s">
        <v>0</v>
      </c>
      <c r="H3" s="83"/>
      <c r="I3" s="86"/>
      <c r="J3" s="88"/>
    </row>
    <row r="4" spans="1:10" ht="18.75">
      <c r="A4" s="52" t="str">
        <f>Фалилеев!G5</f>
        <v>Фалилеев Олег Михйлович</v>
      </c>
      <c r="B4" s="68">
        <f>Фалилеев!B20</f>
        <v>69907.89473684212</v>
      </c>
      <c r="C4" s="55">
        <f>Фалилеев!C20</f>
        <v>0</v>
      </c>
      <c r="D4" s="56">
        <f>Фалилеев!D20</f>
        <v>69907.89473684212</v>
      </c>
      <c r="E4" s="55">
        <f>Фалилеев!E20</f>
        <v>800</v>
      </c>
      <c r="F4" s="56">
        <f>Фалилеев!F20</f>
        <v>0</v>
      </c>
      <c r="G4" s="55">
        <f>Фалилеев!G20</f>
        <v>800</v>
      </c>
      <c r="H4" s="56">
        <f>Фалилеев!D20-Фалилеев!G20</f>
        <v>69107.89473684212</v>
      </c>
      <c r="I4" s="55">
        <v>0.13</v>
      </c>
      <c r="J4" s="57">
        <f>Фалилеев!J20</f>
        <v>8984</v>
      </c>
    </row>
    <row r="5" spans="1:10" ht="18.75">
      <c r="A5" s="52" t="str">
        <f>Черняев!G5</f>
        <v>Черняев Валерий Александрович</v>
      </c>
      <c r="B5" s="69">
        <f>Черняев!B20</f>
        <v>65247.36842105263</v>
      </c>
      <c r="C5" s="51">
        <f>Черняев!C20</f>
        <v>2000</v>
      </c>
      <c r="D5" s="50">
        <f>Черняев!D20</f>
        <v>63247.36842105263</v>
      </c>
      <c r="E5" s="51">
        <f>Черняев!E20</f>
        <v>800</v>
      </c>
      <c r="F5" s="50">
        <f>Черняев!F20</f>
        <v>0</v>
      </c>
      <c r="G5" s="51">
        <f>Черняев!G20</f>
        <v>800</v>
      </c>
      <c r="H5" s="50">
        <f>Черняев!D20-Черняев!G20</f>
        <v>62447.36842105263</v>
      </c>
      <c r="I5" s="51">
        <v>0.13</v>
      </c>
      <c r="J5" s="58">
        <f>Черняев!J20</f>
        <v>8118</v>
      </c>
    </row>
    <row r="6" spans="1:10" ht="18.75">
      <c r="A6" s="53" t="str">
        <f>Тарянников!G5</f>
        <v>Тарянников Валерий Иванович</v>
      </c>
      <c r="B6" s="69">
        <f>Тарянников!B20</f>
        <v>42142.30578947369</v>
      </c>
      <c r="C6" s="51">
        <f>Тарянников!C20</f>
        <v>0</v>
      </c>
      <c r="D6" s="50">
        <f>Тарянников!B20-Тарянников!C20</f>
        <v>42142.30578947369</v>
      </c>
      <c r="E6" s="51">
        <f>Тарянников!E20</f>
        <v>1600</v>
      </c>
      <c r="F6" s="50">
        <f>Тарянников!F20</f>
        <v>0</v>
      </c>
      <c r="G6" s="51">
        <f>Тарянников!G20</f>
        <v>1600</v>
      </c>
      <c r="H6" s="50">
        <f>Тарянников!D20-Тарянников!G20</f>
        <v>40542.30578947369</v>
      </c>
      <c r="I6" s="51">
        <v>0.13</v>
      </c>
      <c r="J6" s="58">
        <f>Тарянников!J20</f>
        <v>5270</v>
      </c>
    </row>
    <row r="7" spans="1:10" ht="18.75">
      <c r="A7" s="53" t="str">
        <f>Клосеп!G5</f>
        <v>Клосеп Вера Александровна </v>
      </c>
      <c r="B7" s="69">
        <f>Клосеп!B20</f>
        <v>64426.84210526315</v>
      </c>
      <c r="C7" s="51">
        <f>Клосеп!C20</f>
        <v>0</v>
      </c>
      <c r="D7" s="50">
        <f>Клосеп!D20</f>
        <v>64426.84210526315</v>
      </c>
      <c r="E7" s="51">
        <f>Клосеп!E20</f>
        <v>800</v>
      </c>
      <c r="F7" s="50">
        <f>Клосеп!F20</f>
        <v>0</v>
      </c>
      <c r="G7" s="51">
        <f>Клосеп!G20</f>
        <v>800</v>
      </c>
      <c r="H7" s="50">
        <f>Клосеп!H20</f>
        <v>63626.84210526315</v>
      </c>
      <c r="I7" s="51">
        <v>0.13</v>
      </c>
      <c r="J7" s="58">
        <f>Клосеп!J20</f>
        <v>8271</v>
      </c>
    </row>
    <row r="8" spans="1:10" ht="18.75">
      <c r="A8" s="53" t="str">
        <f>Геращенко!G5</f>
        <v>Геращенко  Александр Семенович </v>
      </c>
      <c r="B8" s="69">
        <f>Геращенко!B20</f>
        <v>74889.47368421052</v>
      </c>
      <c r="C8" s="51">
        <f>Геращенко!C20</f>
        <v>0</v>
      </c>
      <c r="D8" s="50">
        <f>Геращенко!D20</f>
        <v>74889.47368421052</v>
      </c>
      <c r="E8" s="51">
        <f>Геращенко!E20</f>
        <v>800</v>
      </c>
      <c r="F8" s="50">
        <f>Геращенко!F20</f>
        <v>1200</v>
      </c>
      <c r="G8" s="51">
        <f>Геращенко!G20</f>
        <v>2000</v>
      </c>
      <c r="H8" s="50">
        <f>Геращенко!D20-Геращенко!G20</f>
        <v>72889.47368421052</v>
      </c>
      <c r="I8" s="51">
        <f>Геращенко!I20</f>
        <v>0.13</v>
      </c>
      <c r="J8" s="58">
        <f>Геращенко!J20</f>
        <v>9475.63</v>
      </c>
    </row>
    <row r="9" spans="1:10" ht="18.75">
      <c r="A9" s="53" t="str">
        <f>Ветрова!G5</f>
        <v>Ветрова Тамара Александровна </v>
      </c>
      <c r="B9" s="69">
        <f>Ветрова!B20</f>
        <v>74889.47368421052</v>
      </c>
      <c r="C9" s="51">
        <f>Ветрова!C20</f>
        <v>0</v>
      </c>
      <c r="D9" s="50">
        <f>Ветрова!D20</f>
        <v>74889.47368421052</v>
      </c>
      <c r="E9" s="51">
        <f>Ветрова!E20</f>
        <v>0</v>
      </c>
      <c r="F9" s="50">
        <f>Ветрова!F20</f>
        <v>0</v>
      </c>
      <c r="G9" s="51">
        <f>Ветрова!G20</f>
        <v>0</v>
      </c>
      <c r="H9" s="50">
        <f>Ветрова!H20</f>
        <v>74889.47368421052</v>
      </c>
      <c r="I9" s="51">
        <f>Ветрова!I20</f>
        <v>0.13</v>
      </c>
      <c r="J9" s="58">
        <f>Ветрова!J20</f>
        <v>9735.63</v>
      </c>
    </row>
    <row r="10" spans="1:10" ht="18.75">
      <c r="A10" s="53" t="str">
        <f>'Хайченко И.В.'!G5</f>
        <v>Хайченко Ирина Владимировна </v>
      </c>
      <c r="B10" s="69">
        <f>'Хайченко И.В.'!B20</f>
        <v>74889.47368421052</v>
      </c>
      <c r="C10" s="51">
        <f>'Хайченко И.В.'!C20</f>
        <v>0</v>
      </c>
      <c r="D10" s="50">
        <f>'Хайченко И.В.'!D20</f>
        <v>74889.47368421052</v>
      </c>
      <c r="E10" s="51">
        <f>'Хайченко И.В.'!E20</f>
        <v>1600</v>
      </c>
      <c r="F10" s="50">
        <f>'Хайченко И.В.'!F20</f>
        <v>0</v>
      </c>
      <c r="G10" s="51">
        <f>'Хайченко И.В.'!G20</f>
        <v>1600</v>
      </c>
      <c r="H10" s="50">
        <f>'Хайченко И.В.'!H20</f>
        <v>73289.47368421052</v>
      </c>
      <c r="I10" s="51">
        <f>'Хайченко И.В.'!I20</f>
        <v>0.13</v>
      </c>
      <c r="J10" s="58">
        <f>'Хайченко И.В.'!J20</f>
        <v>9528</v>
      </c>
    </row>
    <row r="11" spans="1:10" ht="18.75">
      <c r="A11" s="53"/>
      <c r="B11" s="69"/>
      <c r="C11" s="51"/>
      <c r="D11" s="50"/>
      <c r="E11" s="51"/>
      <c r="F11" s="50"/>
      <c r="G11" s="51"/>
      <c r="H11" s="50"/>
      <c r="I11" s="51"/>
      <c r="J11" s="58"/>
    </row>
    <row r="12" spans="1:10" ht="18.75">
      <c r="A12" s="53"/>
      <c r="B12" s="69"/>
      <c r="C12" s="51"/>
      <c r="D12" s="50"/>
      <c r="E12" s="51"/>
      <c r="F12" s="50"/>
      <c r="G12" s="51"/>
      <c r="H12" s="50"/>
      <c r="I12" s="51"/>
      <c r="J12" s="58"/>
    </row>
    <row r="13" spans="1:10" ht="18.75">
      <c r="A13" s="53"/>
      <c r="B13" s="69"/>
      <c r="C13" s="51"/>
      <c r="D13" s="50"/>
      <c r="E13" s="51"/>
      <c r="F13" s="50"/>
      <c r="G13" s="51"/>
      <c r="H13" s="50"/>
      <c r="I13" s="51"/>
      <c r="J13" s="58"/>
    </row>
    <row r="14" spans="1:10" ht="18.75">
      <c r="A14" s="53"/>
      <c r="B14" s="69"/>
      <c r="C14" s="51"/>
      <c r="D14" s="50"/>
      <c r="E14" s="51"/>
      <c r="F14" s="50"/>
      <c r="G14" s="51"/>
      <c r="H14" s="50"/>
      <c r="I14" s="51"/>
      <c r="J14" s="58"/>
    </row>
    <row r="15" spans="1:10" ht="18.75">
      <c r="A15" s="54" t="str">
        <f>'Хайченко В.А.'!G5</f>
        <v>Хайченко Владимир Алексеевич </v>
      </c>
      <c r="B15" s="69">
        <f>'Хайченко В.А.'!B20</f>
        <v>74889.47368421052</v>
      </c>
      <c r="C15" s="51">
        <f>'Хайченко В.А.'!C20</f>
        <v>0</v>
      </c>
      <c r="D15" s="50">
        <f>'Хайченко В.А.'!D20</f>
        <v>74889.47368421052</v>
      </c>
      <c r="E15" s="51">
        <f>'Хайченко В.А.'!E20</f>
        <v>0</v>
      </c>
      <c r="F15" s="50">
        <f>'Хайченко В.А.'!F20</f>
        <v>0</v>
      </c>
      <c r="G15" s="51">
        <f>'Хайченко В.А.'!G20</f>
        <v>0</v>
      </c>
      <c r="H15" s="50">
        <f>'Хайченко В.А.'!H20</f>
        <v>74889.47368421052</v>
      </c>
      <c r="I15" s="51">
        <f>'Хайченко В.А.'!I20</f>
        <v>0.13</v>
      </c>
      <c r="J15" s="58">
        <f>'Хайченко В.А.'!J20</f>
        <v>9736</v>
      </c>
    </row>
    <row r="16" spans="1:10" ht="18.75">
      <c r="A16" s="54" t="str">
        <f>Вельмякина!G5</f>
        <v>Вельмякина Валентина Ивановна</v>
      </c>
      <c r="B16" s="69">
        <f>Вельмякина!B20</f>
        <v>74889.47368421052</v>
      </c>
      <c r="C16" s="51">
        <f>Вельмякина!C20</f>
        <v>0</v>
      </c>
      <c r="D16" s="50">
        <f>Вельмякина!D20</f>
        <v>74889.47368421052</v>
      </c>
      <c r="E16" s="51">
        <f>Вельмякина!E20</f>
        <v>0</v>
      </c>
      <c r="F16" s="50">
        <f>Вельмякина!F20</f>
        <v>0</v>
      </c>
      <c r="G16" s="51">
        <f>Вельмякина!G20</f>
        <v>0</v>
      </c>
      <c r="H16" s="50">
        <f>Вельмякина!H20</f>
        <v>74889.47368421052</v>
      </c>
      <c r="I16" s="51">
        <f>Вельмякина!I20</f>
        <v>0.13</v>
      </c>
      <c r="J16" s="58">
        <f>Вельмякина!J20</f>
        <v>9736</v>
      </c>
    </row>
    <row r="17" spans="1:10" ht="18.75">
      <c r="A17" s="54" t="str">
        <f>Костырко!G5</f>
        <v>Костырко Валерий Васильевич </v>
      </c>
      <c r="B17" s="69">
        <f>Костырко!B20</f>
        <v>74889.47368421052</v>
      </c>
      <c r="C17" s="51">
        <f>Костырко!C20</f>
        <v>0</v>
      </c>
      <c r="D17" s="50">
        <f>Костырко!D20</f>
        <v>74889.47368421052</v>
      </c>
      <c r="E17" s="51">
        <f>Костырко!E20</f>
        <v>0</v>
      </c>
      <c r="F17" s="50">
        <f>Костырко!F20</f>
        <v>0</v>
      </c>
      <c r="G17" s="51">
        <f>Костырко!G20</f>
        <v>0</v>
      </c>
      <c r="H17" s="50">
        <f>Костырко!H20</f>
        <v>74889.47368421052</v>
      </c>
      <c r="I17" s="51">
        <f>Костырко!I20</f>
        <v>0.13</v>
      </c>
      <c r="J17" s="58">
        <f>Костырко!J20</f>
        <v>9736</v>
      </c>
    </row>
    <row r="18" spans="1:10" ht="18.75">
      <c r="A18" s="54" t="str">
        <f>Кулешов!G5</f>
        <v>Кулешов Владимир Михайлович </v>
      </c>
      <c r="B18" s="69">
        <f>Кулешов!B20</f>
        <v>74889.47368421052</v>
      </c>
      <c r="C18" s="51">
        <f>Кулешов!C20</f>
        <v>0</v>
      </c>
      <c r="D18" s="50">
        <f>Кулешов!D20</f>
        <v>74889.47368421052</v>
      </c>
      <c r="E18" s="51">
        <f>Кулешов!E20</f>
        <v>0</v>
      </c>
      <c r="F18" s="50">
        <f>Кулешов!F20</f>
        <v>0</v>
      </c>
      <c r="G18" s="51">
        <f>Кулешов!G20</f>
        <v>0</v>
      </c>
      <c r="H18" s="50">
        <f>Кулешов!H20</f>
        <v>74889.47368421052</v>
      </c>
      <c r="I18" s="51">
        <f>Кулешов!I20</f>
        <v>0.13</v>
      </c>
      <c r="J18" s="58">
        <f>Кулешов!J20</f>
        <v>9736</v>
      </c>
    </row>
    <row r="19" spans="1:10" ht="18.75">
      <c r="A19" s="53"/>
      <c r="B19" s="69"/>
      <c r="C19" s="51"/>
      <c r="D19" s="50"/>
      <c r="E19" s="51"/>
      <c r="F19" s="50"/>
      <c r="G19" s="51"/>
      <c r="H19" s="50"/>
      <c r="I19" s="51"/>
      <c r="J19" s="58"/>
    </row>
    <row r="20" spans="1:10" ht="18.75">
      <c r="A20" s="53"/>
      <c r="B20" s="69"/>
      <c r="C20" s="51"/>
      <c r="D20" s="50"/>
      <c r="E20" s="51"/>
      <c r="F20" s="50"/>
      <c r="G20" s="51"/>
      <c r="H20" s="50"/>
      <c r="I20" s="51"/>
      <c r="J20" s="58"/>
    </row>
    <row r="21" spans="1:10" ht="18.75">
      <c r="A21" s="53"/>
      <c r="B21" s="69"/>
      <c r="C21" s="51"/>
      <c r="D21" s="50"/>
      <c r="E21" s="51"/>
      <c r="F21" s="50"/>
      <c r="G21" s="51"/>
      <c r="H21" s="50"/>
      <c r="I21" s="51"/>
      <c r="J21" s="58"/>
    </row>
    <row r="22" spans="1:10" ht="18.75">
      <c r="A22" s="54" t="str">
        <f>Милов!G5</f>
        <v>Милов Николай Иванович </v>
      </c>
      <c r="B22" s="69">
        <f>Милов!B20</f>
        <v>74889.47368421052</v>
      </c>
      <c r="C22" s="51">
        <f>Милов!C20</f>
        <v>0</v>
      </c>
      <c r="D22" s="50">
        <f>Милов!D20</f>
        <v>74889.47368421052</v>
      </c>
      <c r="E22" s="51">
        <f>Милов!E20</f>
        <v>0</v>
      </c>
      <c r="F22" s="50">
        <f>Милов!F20</f>
        <v>0</v>
      </c>
      <c r="G22" s="51">
        <f>Милов!G20</f>
        <v>0</v>
      </c>
      <c r="H22" s="50">
        <f>Милов!H20</f>
        <v>74889.47368421052</v>
      </c>
      <c r="I22" s="51">
        <f>Милов!I20</f>
        <v>0.13</v>
      </c>
      <c r="J22" s="58">
        <f>Милов!J20</f>
        <v>9736</v>
      </c>
    </row>
    <row r="23" spans="1:10" ht="18.75">
      <c r="A23" s="53"/>
      <c r="B23" s="69"/>
      <c r="C23" s="51"/>
      <c r="D23" s="50"/>
      <c r="E23" s="51"/>
      <c r="F23" s="50"/>
      <c r="G23" s="51"/>
      <c r="H23" s="50"/>
      <c r="I23" s="51"/>
      <c r="J23" s="58"/>
    </row>
    <row r="24" spans="1:10" ht="18.75">
      <c r="A24" s="53"/>
      <c r="B24" s="69"/>
      <c r="C24" s="51"/>
      <c r="D24" s="50"/>
      <c r="E24" s="51"/>
      <c r="F24" s="50"/>
      <c r="G24" s="51"/>
      <c r="H24" s="50"/>
      <c r="I24" s="51"/>
      <c r="J24" s="58"/>
    </row>
    <row r="25" spans="1:10" ht="19.5" thickBot="1">
      <c r="A25" s="54"/>
      <c r="B25" s="70"/>
      <c r="C25" s="59"/>
      <c r="D25" s="60"/>
      <c r="E25" s="59"/>
      <c r="F25" s="60"/>
      <c r="G25" s="59"/>
      <c r="H25" s="60"/>
      <c r="I25" s="59"/>
      <c r="J25" s="61"/>
    </row>
    <row r="26" spans="1:10" ht="19.5" thickBot="1">
      <c r="A26" s="47" t="s">
        <v>0</v>
      </c>
      <c r="B26" s="71">
        <f>SUM(B4:B25)</f>
        <v>840840.200526316</v>
      </c>
      <c r="C26" s="48">
        <f aca="true" t="shared" si="0" ref="C26:J26">SUM(C4:C25)</f>
        <v>2000</v>
      </c>
      <c r="D26" s="48">
        <f t="shared" si="0"/>
        <v>838840.200526316</v>
      </c>
      <c r="E26" s="48">
        <f t="shared" si="0"/>
        <v>6400</v>
      </c>
      <c r="F26" s="48">
        <f t="shared" si="0"/>
        <v>1200</v>
      </c>
      <c r="G26" s="48">
        <f t="shared" si="0"/>
        <v>7600</v>
      </c>
      <c r="H26" s="48">
        <f t="shared" si="0"/>
        <v>831240.200526316</v>
      </c>
      <c r="I26" s="48"/>
      <c r="J26" s="49">
        <f t="shared" si="0"/>
        <v>108062.26</v>
      </c>
    </row>
  </sheetData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2" right="0.27" top="0.28" bottom="0.32" header="0.19" footer="0.19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6">
      <selection activeCell="B8" sqref="B8:B19"/>
    </sheetView>
  </sheetViews>
  <sheetFormatPr defaultColWidth="9.00390625" defaultRowHeight="15.75"/>
  <cols>
    <col min="1" max="1" width="11.25390625" style="0" customWidth="1"/>
    <col min="2" max="2" width="13.00390625" style="1" customWidth="1"/>
    <col min="3" max="3" width="10.125" style="1" customWidth="1"/>
    <col min="4" max="4" width="14.125" style="1" bestFit="1" customWidth="1"/>
    <col min="5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24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>
        <f>B8-C8</f>
        <v>4500</v>
      </c>
      <c r="E8" s="16"/>
      <c r="F8" s="16"/>
      <c r="G8" s="8"/>
      <c r="H8" s="15">
        <f aca="true" t="shared" si="0" ref="H8:H19">D8-G8</f>
        <v>4500</v>
      </c>
      <c r="I8" s="12">
        <v>0.13</v>
      </c>
      <c r="J8" s="15">
        <f>ROUND(H8*I8,0)</f>
        <v>585</v>
      </c>
    </row>
    <row r="9" spans="1:10" ht="18.75">
      <c r="A9" s="45" t="s">
        <v>27</v>
      </c>
      <c r="B9" s="8">
        <f>'[2]Февраль'!$J$10</f>
        <v>9000</v>
      </c>
      <c r="C9" s="17"/>
      <c r="D9" s="9">
        <f aca="true" t="shared" si="1" ref="D9:D19">D8+B9-C9</f>
        <v>13500</v>
      </c>
      <c r="E9" s="17"/>
      <c r="F9" s="17"/>
      <c r="G9" s="8"/>
      <c r="H9" s="15">
        <f t="shared" si="0"/>
        <v>13500</v>
      </c>
      <c r="I9" s="13">
        <v>0.13</v>
      </c>
      <c r="J9" s="15">
        <f aca="true" t="shared" si="2" ref="J9:J20">ROUND(H9*I9,0)</f>
        <v>1755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t="shared" si="1"/>
        <v>22973.684210526313</v>
      </c>
      <c r="E10" s="17"/>
      <c r="F10" s="17"/>
      <c r="G10" s="8"/>
      <c r="H10" s="15">
        <f t="shared" si="0"/>
        <v>22973.684210526313</v>
      </c>
      <c r="I10" s="13">
        <v>0.13</v>
      </c>
      <c r="J10" s="15">
        <f t="shared" si="2"/>
        <v>2987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1"/>
        <v>33868.42105263157</v>
      </c>
      <c r="E11" s="17"/>
      <c r="F11" s="17"/>
      <c r="G11" s="8"/>
      <c r="H11" s="15">
        <f t="shared" si="0"/>
        <v>33868.42105263157</v>
      </c>
      <c r="I11" s="13">
        <v>0.13</v>
      </c>
      <c r="J11" s="15">
        <f t="shared" si="2"/>
        <v>4403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1"/>
        <v>42868.42105263157</v>
      </c>
      <c r="E12" s="17"/>
      <c r="F12" s="17"/>
      <c r="G12" s="8"/>
      <c r="H12" s="15">
        <f t="shared" si="0"/>
        <v>42868.42105263157</v>
      </c>
      <c r="I12" s="13">
        <v>0.13</v>
      </c>
      <c r="J12" s="15">
        <f t="shared" si="2"/>
        <v>5573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1"/>
        <v>56368.42105263157</v>
      </c>
      <c r="E13" s="17"/>
      <c r="F13" s="17"/>
      <c r="G13" s="8"/>
      <c r="H13" s="15">
        <f t="shared" si="0"/>
        <v>56368.42105263157</v>
      </c>
      <c r="I13" s="13">
        <v>0.13</v>
      </c>
      <c r="J13" s="15">
        <f t="shared" si="2"/>
        <v>7328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1"/>
        <v>65842.1052631579</v>
      </c>
      <c r="E14" s="17"/>
      <c r="F14" s="17"/>
      <c r="G14" s="8"/>
      <c r="H14" s="15">
        <f t="shared" si="0"/>
        <v>65842.1052631579</v>
      </c>
      <c r="I14" s="13">
        <v>0.13</v>
      </c>
      <c r="J14" s="15">
        <f t="shared" si="2"/>
        <v>8559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1"/>
        <v>68684.21052631579</v>
      </c>
      <c r="E15" s="17"/>
      <c r="F15" s="17"/>
      <c r="G15" s="8"/>
      <c r="H15" s="15">
        <f t="shared" si="0"/>
        <v>68684.21052631579</v>
      </c>
      <c r="I15" s="13">
        <v>0.13</v>
      </c>
      <c r="J15" s="15">
        <f t="shared" si="2"/>
        <v>8929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1"/>
        <v>72000</v>
      </c>
      <c r="E16" s="17"/>
      <c r="F16" s="17"/>
      <c r="G16" s="8"/>
      <c r="H16" s="15">
        <f t="shared" si="0"/>
        <v>72000</v>
      </c>
      <c r="I16" s="13">
        <v>0.13</v>
      </c>
      <c r="J16" s="15">
        <f t="shared" si="2"/>
        <v>9360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1"/>
        <v>72473.68421052632</v>
      </c>
      <c r="E17" s="17"/>
      <c r="F17" s="17"/>
      <c r="G17" s="8"/>
      <c r="H17" s="15">
        <f t="shared" si="0"/>
        <v>72473.68421052632</v>
      </c>
      <c r="I17" s="13">
        <v>0.13</v>
      </c>
      <c r="J17" s="15">
        <f t="shared" si="2"/>
        <v>9422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1"/>
        <v>74842.1052631579</v>
      </c>
      <c r="E18" s="17"/>
      <c r="F18" s="17"/>
      <c r="G18" s="8"/>
      <c r="H18" s="15">
        <f t="shared" si="0"/>
        <v>74842.1052631579</v>
      </c>
      <c r="I18" s="13">
        <v>0.13</v>
      </c>
      <c r="J18" s="15">
        <f t="shared" si="2"/>
        <v>9729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 t="shared" si="1"/>
        <v>74889.47368421052</v>
      </c>
      <c r="E19" s="19"/>
      <c r="F19" s="19"/>
      <c r="G19" s="11"/>
      <c r="H19" s="25">
        <f t="shared" si="0"/>
        <v>74889.47368421052</v>
      </c>
      <c r="I19" s="14">
        <v>0.13</v>
      </c>
      <c r="J19" s="15">
        <f t="shared" si="2"/>
        <v>9736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0</v>
      </c>
      <c r="F20" s="22">
        <f>SUM(F8:F19)</f>
        <v>0</v>
      </c>
      <c r="G20" s="22">
        <f>E20+F20</f>
        <v>0</v>
      </c>
      <c r="H20" s="22">
        <f>D20-G20</f>
        <v>74889.47368421052</v>
      </c>
      <c r="I20" s="26">
        <v>0.13</v>
      </c>
      <c r="J20" s="15">
        <f t="shared" si="2"/>
        <v>9736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1">
      <selection activeCell="B8" sqref="B8:B19"/>
    </sheetView>
  </sheetViews>
  <sheetFormatPr defaultColWidth="9.00390625" defaultRowHeight="15.75"/>
  <cols>
    <col min="1" max="1" width="11.00390625" style="0" customWidth="1"/>
    <col min="2" max="2" width="13.00390625" style="1" customWidth="1"/>
    <col min="3" max="3" width="12.50390625" style="1" bestFit="1" customWidth="1"/>
    <col min="4" max="4" width="14.125" style="1" bestFit="1" customWidth="1"/>
    <col min="5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22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/>
      <c r="E8" s="16"/>
      <c r="F8" s="16"/>
      <c r="G8" s="8"/>
      <c r="H8" s="15"/>
      <c r="I8" s="12">
        <v>0.13</v>
      </c>
      <c r="J8" s="15">
        <f>ROUND(H8*I8,0)</f>
        <v>0</v>
      </c>
    </row>
    <row r="9" spans="1:10" ht="18.75">
      <c r="A9" s="45" t="s">
        <v>27</v>
      </c>
      <c r="B9" s="8">
        <f>'[2]Февраль'!$J$10</f>
        <v>9000</v>
      </c>
      <c r="C9" s="17"/>
      <c r="D9" s="9"/>
      <c r="E9" s="17"/>
      <c r="F9" s="17"/>
      <c r="G9" s="8"/>
      <c r="H9" s="15"/>
      <c r="I9" s="13">
        <v>0.13</v>
      </c>
      <c r="J9" s="15">
        <f aca="true" t="shared" si="0" ref="J9:J20">ROUND(H9*I9,0)</f>
        <v>0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aca="true" t="shared" si="1" ref="D10:D18">D9+B10-C10</f>
        <v>9473.684210526315</v>
      </c>
      <c r="E10" s="17"/>
      <c r="F10" s="17"/>
      <c r="G10" s="8"/>
      <c r="H10" s="15">
        <f aca="true" t="shared" si="2" ref="H10:H18">D10-G10</f>
        <v>9473.684210526315</v>
      </c>
      <c r="I10" s="13">
        <v>0.13</v>
      </c>
      <c r="J10" s="15">
        <f t="shared" si="0"/>
        <v>1232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1"/>
        <v>20368.42105263158</v>
      </c>
      <c r="E11" s="17"/>
      <c r="F11" s="17"/>
      <c r="G11" s="8"/>
      <c r="H11" s="15">
        <f t="shared" si="2"/>
        <v>20368.42105263158</v>
      </c>
      <c r="I11" s="13">
        <v>0.13</v>
      </c>
      <c r="J11" s="15">
        <f t="shared" si="0"/>
        <v>2648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1"/>
        <v>29368.42105263158</v>
      </c>
      <c r="E12" s="17"/>
      <c r="F12" s="17"/>
      <c r="G12" s="8"/>
      <c r="H12" s="15">
        <f t="shared" si="2"/>
        <v>29368.42105263158</v>
      </c>
      <c r="I12" s="13">
        <v>0.13</v>
      </c>
      <c r="J12" s="15">
        <f t="shared" si="0"/>
        <v>3818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1"/>
        <v>42868.42105263158</v>
      </c>
      <c r="E13" s="17"/>
      <c r="F13" s="17"/>
      <c r="G13" s="8"/>
      <c r="H13" s="15">
        <f t="shared" si="2"/>
        <v>42868.42105263158</v>
      </c>
      <c r="I13" s="13">
        <v>0.13</v>
      </c>
      <c r="J13" s="15">
        <f t="shared" si="0"/>
        <v>5573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1"/>
        <v>52342.10526315789</v>
      </c>
      <c r="E14" s="17"/>
      <c r="F14" s="17"/>
      <c r="G14" s="8"/>
      <c r="H14" s="15">
        <f t="shared" si="2"/>
        <v>52342.10526315789</v>
      </c>
      <c r="I14" s="13">
        <v>0.13</v>
      </c>
      <c r="J14" s="15">
        <f t="shared" si="0"/>
        <v>6804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1"/>
        <v>55184.21052631579</v>
      </c>
      <c r="E15" s="17"/>
      <c r="F15" s="17"/>
      <c r="G15" s="8"/>
      <c r="H15" s="15">
        <f t="shared" si="2"/>
        <v>55184.21052631579</v>
      </c>
      <c r="I15" s="13">
        <v>0.13</v>
      </c>
      <c r="J15" s="15">
        <f t="shared" si="0"/>
        <v>7174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1"/>
        <v>58500</v>
      </c>
      <c r="E16" s="17"/>
      <c r="F16" s="17"/>
      <c r="G16" s="8"/>
      <c r="H16" s="15">
        <f t="shared" si="2"/>
        <v>58500</v>
      </c>
      <c r="I16" s="13">
        <v>0.13</v>
      </c>
      <c r="J16" s="15">
        <f t="shared" si="0"/>
        <v>7605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1"/>
        <v>58973.68421052631</v>
      </c>
      <c r="E17" s="17"/>
      <c r="F17" s="17"/>
      <c r="G17" s="8"/>
      <c r="H17" s="15">
        <f t="shared" si="2"/>
        <v>58973.68421052631</v>
      </c>
      <c r="I17" s="13">
        <v>0.13</v>
      </c>
      <c r="J17" s="15">
        <f t="shared" si="0"/>
        <v>7667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1"/>
        <v>61342.10526315789</v>
      </c>
      <c r="E18" s="17"/>
      <c r="F18" s="17"/>
      <c r="G18" s="8"/>
      <c r="H18" s="15">
        <f t="shared" si="2"/>
        <v>61342.10526315789</v>
      </c>
      <c r="I18" s="13">
        <v>0.13</v>
      </c>
      <c r="J18" s="15">
        <f t="shared" si="0"/>
        <v>7974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>B19-C19</f>
        <v>47.36842105263158</v>
      </c>
      <c r="E19" s="19"/>
      <c r="F19" s="19"/>
      <c r="G19" s="11"/>
      <c r="H19" s="25"/>
      <c r="I19" s="14">
        <v>0.13</v>
      </c>
      <c r="J19" s="15">
        <f t="shared" si="0"/>
        <v>0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0</v>
      </c>
      <c r="F20" s="22">
        <f>SUM(F8:F19)</f>
        <v>0</v>
      </c>
      <c r="G20" s="22">
        <f>E20+F20</f>
        <v>0</v>
      </c>
      <c r="H20" s="22">
        <f>D20-G20</f>
        <v>74889.47368421052</v>
      </c>
      <c r="I20" s="26">
        <v>0.13</v>
      </c>
      <c r="J20" s="22">
        <f t="shared" si="0"/>
        <v>9736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7">
      <selection activeCell="B8" sqref="B8:B19"/>
    </sheetView>
  </sheetViews>
  <sheetFormatPr defaultColWidth="9.00390625" defaultRowHeight="15.75"/>
  <cols>
    <col min="1" max="1" width="11.125" style="0" customWidth="1"/>
    <col min="2" max="2" width="14.25390625" style="1" bestFit="1" customWidth="1"/>
    <col min="3" max="3" width="12.50390625" style="1" bestFit="1" customWidth="1"/>
    <col min="4" max="4" width="14.125" style="1" bestFit="1" customWidth="1"/>
    <col min="5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25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104"/>
      <c r="B7" s="83"/>
      <c r="C7" s="83"/>
      <c r="D7" s="83"/>
      <c r="E7" s="35" t="s">
        <v>5</v>
      </c>
      <c r="F7" s="35" t="s">
        <v>5</v>
      </c>
      <c r="G7" s="35" t="s">
        <v>0</v>
      </c>
      <c r="H7" s="101"/>
      <c r="I7" s="102"/>
      <c r="J7" s="103"/>
    </row>
    <row r="8" spans="1:10" ht="18.75">
      <c r="A8" s="36" t="s">
        <v>26</v>
      </c>
      <c r="B8" s="8">
        <f>'[2]Январь'!$J$10</f>
        <v>4500</v>
      </c>
      <c r="C8" s="38">
        <v>0</v>
      </c>
      <c r="D8" s="37">
        <f>B8-C8</f>
        <v>4500</v>
      </c>
      <c r="E8" s="38">
        <v>0</v>
      </c>
      <c r="F8" s="38"/>
      <c r="G8" s="42">
        <f>E8+F8</f>
        <v>0</v>
      </c>
      <c r="H8" s="43">
        <f>D8-G8</f>
        <v>4500</v>
      </c>
      <c r="I8" s="30">
        <v>0.13</v>
      </c>
      <c r="J8" s="74">
        <f>ROUND(H8*I8,0)</f>
        <v>585</v>
      </c>
    </row>
    <row r="9" spans="1:10" ht="18.75">
      <c r="A9" s="3" t="s">
        <v>27</v>
      </c>
      <c r="B9" s="8">
        <f>'[2]Февраль'!$J$10</f>
        <v>9000</v>
      </c>
      <c r="C9" s="23"/>
      <c r="D9" s="28">
        <f>D8+B9-C9</f>
        <v>13500</v>
      </c>
      <c r="E9" s="23"/>
      <c r="F9" s="23"/>
      <c r="G9" s="29">
        <f>G8+E9+F9</f>
        <v>0</v>
      </c>
      <c r="H9" s="33">
        <f>D9-G9</f>
        <v>13500</v>
      </c>
      <c r="I9" s="30">
        <v>0.13</v>
      </c>
      <c r="J9" s="33">
        <f aca="true" t="shared" si="0" ref="J9:J20">ROUND(H9*I9,0)</f>
        <v>1755</v>
      </c>
    </row>
    <row r="10" spans="1:10" ht="18.75">
      <c r="A10" s="3" t="s">
        <v>28</v>
      </c>
      <c r="B10" s="8">
        <f>'[2]Март'!$J$10</f>
        <v>9473.684210526315</v>
      </c>
      <c r="C10" s="23"/>
      <c r="D10" s="28">
        <f aca="true" t="shared" si="1" ref="D10:D19">D9+B10-C10</f>
        <v>22973.684210526313</v>
      </c>
      <c r="E10" s="23"/>
      <c r="F10" s="23"/>
      <c r="G10" s="29">
        <f aca="true" t="shared" si="2" ref="G10:G19">G9+E10+F10</f>
        <v>0</v>
      </c>
      <c r="H10" s="33">
        <f aca="true" t="shared" si="3" ref="H10:H19">D10-G10</f>
        <v>22973.684210526313</v>
      </c>
      <c r="I10" s="30">
        <v>0.13</v>
      </c>
      <c r="J10" s="33">
        <f t="shared" si="0"/>
        <v>2987</v>
      </c>
    </row>
    <row r="11" spans="1:10" ht="18.75">
      <c r="A11" s="3" t="s">
        <v>29</v>
      </c>
      <c r="B11" s="8">
        <f>'[2]Апрель'!$J$10</f>
        <v>10894.736842105263</v>
      </c>
      <c r="C11" s="23"/>
      <c r="D11" s="28">
        <f t="shared" si="1"/>
        <v>33868.42105263157</v>
      </c>
      <c r="E11" s="23"/>
      <c r="F11" s="23"/>
      <c r="G11" s="29">
        <f t="shared" si="2"/>
        <v>0</v>
      </c>
      <c r="H11" s="33">
        <f t="shared" si="3"/>
        <v>33868.42105263157</v>
      </c>
      <c r="I11" s="30">
        <v>0.13</v>
      </c>
      <c r="J11" s="33">
        <f t="shared" si="0"/>
        <v>4403</v>
      </c>
    </row>
    <row r="12" spans="1:10" ht="18.75">
      <c r="A12" s="3" t="s">
        <v>30</v>
      </c>
      <c r="B12" s="8">
        <f>'[2]Май'!$J$10</f>
        <v>9000</v>
      </c>
      <c r="C12" s="23"/>
      <c r="D12" s="28">
        <f t="shared" si="1"/>
        <v>42868.42105263157</v>
      </c>
      <c r="E12" s="23"/>
      <c r="F12" s="23"/>
      <c r="G12" s="29">
        <f t="shared" si="2"/>
        <v>0</v>
      </c>
      <c r="H12" s="33">
        <f t="shared" si="3"/>
        <v>42868.42105263157</v>
      </c>
      <c r="I12" s="30">
        <v>0.13</v>
      </c>
      <c r="J12" s="33">
        <f t="shared" si="0"/>
        <v>5573</v>
      </c>
    </row>
    <row r="13" spans="1:10" ht="18.75">
      <c r="A13" s="3" t="s">
        <v>31</v>
      </c>
      <c r="B13" s="8">
        <f>'[2]Июнь'!$J$10</f>
        <v>13500</v>
      </c>
      <c r="C13" s="24"/>
      <c r="D13" s="28">
        <f t="shared" si="1"/>
        <v>56368.42105263157</v>
      </c>
      <c r="E13" s="23"/>
      <c r="F13" s="23"/>
      <c r="G13" s="29">
        <f t="shared" si="2"/>
        <v>0</v>
      </c>
      <c r="H13" s="33">
        <f t="shared" si="3"/>
        <v>56368.42105263157</v>
      </c>
      <c r="I13" s="30">
        <v>0.13</v>
      </c>
      <c r="J13" s="33">
        <f t="shared" si="0"/>
        <v>7328</v>
      </c>
    </row>
    <row r="14" spans="1:10" ht="18.75">
      <c r="A14" s="3" t="s">
        <v>32</v>
      </c>
      <c r="B14" s="8">
        <f>'[2]Июль'!$J$10</f>
        <v>9473.684210526315</v>
      </c>
      <c r="C14" s="24"/>
      <c r="D14" s="28">
        <f t="shared" si="1"/>
        <v>65842.1052631579</v>
      </c>
      <c r="E14" s="23"/>
      <c r="F14" s="23"/>
      <c r="G14" s="29">
        <f t="shared" si="2"/>
        <v>0</v>
      </c>
      <c r="H14" s="33">
        <f t="shared" si="3"/>
        <v>65842.1052631579</v>
      </c>
      <c r="I14" s="30">
        <v>0.13</v>
      </c>
      <c r="J14" s="33">
        <f t="shared" si="0"/>
        <v>8559</v>
      </c>
    </row>
    <row r="15" spans="1:10" ht="18.75">
      <c r="A15" s="3" t="s">
        <v>33</v>
      </c>
      <c r="B15" s="8">
        <f>'[2]Август'!$J$10</f>
        <v>2842.1052631578946</v>
      </c>
      <c r="C15" s="24"/>
      <c r="D15" s="28">
        <f t="shared" si="1"/>
        <v>68684.21052631579</v>
      </c>
      <c r="E15" s="23"/>
      <c r="F15" s="23"/>
      <c r="G15" s="29">
        <f t="shared" si="2"/>
        <v>0</v>
      </c>
      <c r="H15" s="33">
        <f t="shared" si="3"/>
        <v>68684.21052631579</v>
      </c>
      <c r="I15" s="30">
        <v>0.13</v>
      </c>
      <c r="J15" s="33">
        <f t="shared" si="0"/>
        <v>8929</v>
      </c>
    </row>
    <row r="16" spans="1:10" ht="18.75">
      <c r="A16" s="3" t="s">
        <v>34</v>
      </c>
      <c r="B16" s="8">
        <f>'[2]Сентябрь'!$J$10</f>
        <v>3315.7894736842104</v>
      </c>
      <c r="C16" s="24"/>
      <c r="D16" s="28">
        <f t="shared" si="1"/>
        <v>72000</v>
      </c>
      <c r="E16" s="23"/>
      <c r="F16" s="23"/>
      <c r="G16" s="29">
        <f t="shared" si="2"/>
        <v>0</v>
      </c>
      <c r="H16" s="33">
        <f t="shared" si="3"/>
        <v>72000</v>
      </c>
      <c r="I16" s="30">
        <v>0.13</v>
      </c>
      <c r="J16" s="33">
        <f t="shared" si="0"/>
        <v>9360</v>
      </c>
    </row>
    <row r="17" spans="1:10" ht="18.75">
      <c r="A17" s="3" t="s">
        <v>35</v>
      </c>
      <c r="B17" s="8">
        <f>'[2]Октябрь'!$J$10</f>
        <v>473.6842105263158</v>
      </c>
      <c r="C17" s="24"/>
      <c r="D17" s="28">
        <f t="shared" si="1"/>
        <v>72473.68421052632</v>
      </c>
      <c r="E17" s="23"/>
      <c r="F17" s="23"/>
      <c r="G17" s="29">
        <f t="shared" si="2"/>
        <v>0</v>
      </c>
      <c r="H17" s="33">
        <f t="shared" si="3"/>
        <v>72473.68421052632</v>
      </c>
      <c r="I17" s="30">
        <v>0.13</v>
      </c>
      <c r="J17" s="33">
        <f t="shared" si="0"/>
        <v>9422</v>
      </c>
    </row>
    <row r="18" spans="1:10" ht="18.75">
      <c r="A18" s="3" t="s">
        <v>36</v>
      </c>
      <c r="B18" s="8">
        <f>'[2]Ноябрь'!$J$10</f>
        <v>2368.4210526315787</v>
      </c>
      <c r="C18" s="24"/>
      <c r="D18" s="28">
        <f t="shared" si="1"/>
        <v>74842.1052631579</v>
      </c>
      <c r="E18" s="23"/>
      <c r="F18" s="23"/>
      <c r="G18" s="29">
        <f t="shared" si="2"/>
        <v>0</v>
      </c>
      <c r="H18" s="33">
        <f t="shared" si="3"/>
        <v>74842.1052631579</v>
      </c>
      <c r="I18" s="30">
        <v>0.13</v>
      </c>
      <c r="J18" s="33">
        <f t="shared" si="0"/>
        <v>9729</v>
      </c>
    </row>
    <row r="19" spans="1:10" ht="19.5" thickBot="1">
      <c r="A19" s="7" t="s">
        <v>37</v>
      </c>
      <c r="B19" s="8">
        <f>'[2]Декабрь'!$J$10</f>
        <v>47.36842105263158</v>
      </c>
      <c r="C19" s="27"/>
      <c r="D19" s="39">
        <f t="shared" si="1"/>
        <v>74889.47368421052</v>
      </c>
      <c r="E19" s="27"/>
      <c r="F19" s="27"/>
      <c r="G19" s="29">
        <f t="shared" si="2"/>
        <v>0</v>
      </c>
      <c r="H19" s="34">
        <f t="shared" si="3"/>
        <v>74889.47368421052</v>
      </c>
      <c r="I19" s="31">
        <v>0.13</v>
      </c>
      <c r="J19" s="75">
        <f t="shared" si="0"/>
        <v>9736</v>
      </c>
    </row>
    <row r="20" spans="1:10" ht="19.5" thickBot="1">
      <c r="A20" s="40" t="s">
        <v>0</v>
      </c>
      <c r="B20" s="41">
        <f>SUM(B8:B19)</f>
        <v>74889.47368421052</v>
      </c>
      <c r="C20" s="41">
        <f>SUM(C8:C19)</f>
        <v>0</v>
      </c>
      <c r="D20" s="41">
        <f>B20-C20</f>
        <v>74889.47368421052</v>
      </c>
      <c r="E20" s="41">
        <f>SUM(E8:E19)</f>
        <v>0</v>
      </c>
      <c r="F20" s="41">
        <f>SUM(F8:F19)</f>
        <v>0</v>
      </c>
      <c r="G20" s="41">
        <f>E20+F20</f>
        <v>0</v>
      </c>
      <c r="H20" s="41">
        <f>D20-G20</f>
        <v>74889.47368421052</v>
      </c>
      <c r="I20" s="32">
        <v>0.13</v>
      </c>
      <c r="J20" s="73">
        <f t="shared" si="0"/>
        <v>9736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"/>
  <sheetViews>
    <sheetView tabSelected="1" workbookViewId="0" topLeftCell="A1">
      <selection activeCell="C10" sqref="C10"/>
    </sheetView>
  </sheetViews>
  <sheetFormatPr defaultColWidth="9.00390625" defaultRowHeight="15.75"/>
  <cols>
    <col min="1" max="1" width="11.75390625" style="0" customWidth="1"/>
    <col min="2" max="2" width="13.00390625" style="1" customWidth="1"/>
    <col min="3" max="3" width="10.125" style="1" customWidth="1"/>
    <col min="4" max="4" width="13.00390625" style="1" customWidth="1"/>
    <col min="5" max="7" width="13.125" style="1" bestFit="1" customWidth="1"/>
    <col min="8" max="8" width="14.25390625" style="1" bestFit="1" customWidth="1"/>
    <col min="9" max="9" width="9.125" style="1" bestFit="1" customWidth="1"/>
    <col min="10" max="10" width="11.00390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23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/>
      <c r="E8" s="16"/>
      <c r="F8" s="16"/>
      <c r="G8" s="8"/>
      <c r="H8" s="15"/>
      <c r="I8" s="12">
        <v>0.13</v>
      </c>
      <c r="J8" s="15">
        <f>ROUND(H8*I8,0)</f>
        <v>0</v>
      </c>
    </row>
    <row r="9" spans="1:10" ht="18.75">
      <c r="A9" s="45" t="s">
        <v>27</v>
      </c>
      <c r="B9" s="8">
        <f>'[2]Февраль'!$J$10</f>
        <v>9000</v>
      </c>
      <c r="C9" s="17"/>
      <c r="D9" s="9"/>
      <c r="E9" s="17"/>
      <c r="F9" s="17"/>
      <c r="G9" s="8"/>
      <c r="H9" s="15"/>
      <c r="I9" s="13">
        <v>0.13</v>
      </c>
      <c r="J9" s="15">
        <f aca="true" t="shared" si="0" ref="J9:J20">ROUND(H9*I9,0)</f>
        <v>0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aca="true" t="shared" si="1" ref="D10:D18">D9+B10-C10</f>
        <v>9473.684210526315</v>
      </c>
      <c r="E10" s="17"/>
      <c r="F10" s="17"/>
      <c r="G10" s="8"/>
      <c r="H10" s="15">
        <f aca="true" t="shared" si="2" ref="H10:H18">D10-G10</f>
        <v>9473.684210526315</v>
      </c>
      <c r="I10" s="13">
        <v>0.13</v>
      </c>
      <c r="J10" s="15">
        <f t="shared" si="0"/>
        <v>1232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1"/>
        <v>20368.42105263158</v>
      </c>
      <c r="E11" s="17"/>
      <c r="F11" s="17"/>
      <c r="G11" s="8"/>
      <c r="H11" s="15">
        <f t="shared" si="2"/>
        <v>20368.42105263158</v>
      </c>
      <c r="I11" s="13">
        <v>0.13</v>
      </c>
      <c r="J11" s="15">
        <f t="shared" si="0"/>
        <v>2648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1"/>
        <v>29368.42105263158</v>
      </c>
      <c r="E12" s="17"/>
      <c r="F12" s="17"/>
      <c r="G12" s="8"/>
      <c r="H12" s="15">
        <f t="shared" si="2"/>
        <v>29368.42105263158</v>
      </c>
      <c r="I12" s="13">
        <v>0.13</v>
      </c>
      <c r="J12" s="15">
        <f t="shared" si="0"/>
        <v>3818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1"/>
        <v>42868.42105263158</v>
      </c>
      <c r="E13" s="17"/>
      <c r="F13" s="17"/>
      <c r="G13" s="8"/>
      <c r="H13" s="15">
        <f t="shared" si="2"/>
        <v>42868.42105263158</v>
      </c>
      <c r="I13" s="13">
        <v>0.13</v>
      </c>
      <c r="J13" s="15">
        <f t="shared" si="0"/>
        <v>5573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1"/>
        <v>52342.10526315789</v>
      </c>
      <c r="E14" s="17"/>
      <c r="F14" s="17"/>
      <c r="G14" s="8"/>
      <c r="H14" s="15">
        <f t="shared" si="2"/>
        <v>52342.10526315789</v>
      </c>
      <c r="I14" s="13">
        <v>0.13</v>
      </c>
      <c r="J14" s="15">
        <f t="shared" si="0"/>
        <v>6804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1"/>
        <v>55184.21052631579</v>
      </c>
      <c r="E15" s="17"/>
      <c r="F15" s="17"/>
      <c r="G15" s="8"/>
      <c r="H15" s="15">
        <f t="shared" si="2"/>
        <v>55184.21052631579</v>
      </c>
      <c r="I15" s="13">
        <v>0.13</v>
      </c>
      <c r="J15" s="15">
        <f t="shared" si="0"/>
        <v>7174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1"/>
        <v>58500</v>
      </c>
      <c r="E16" s="17"/>
      <c r="F16" s="17"/>
      <c r="G16" s="8"/>
      <c r="H16" s="15">
        <f t="shared" si="2"/>
        <v>58500</v>
      </c>
      <c r="I16" s="13">
        <v>0.13</v>
      </c>
      <c r="J16" s="15">
        <f t="shared" si="0"/>
        <v>7605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1"/>
        <v>58973.68421052631</v>
      </c>
      <c r="E17" s="17"/>
      <c r="F17" s="17"/>
      <c r="G17" s="8"/>
      <c r="H17" s="15">
        <f t="shared" si="2"/>
        <v>58973.68421052631</v>
      </c>
      <c r="I17" s="13">
        <v>0.13</v>
      </c>
      <c r="J17" s="15">
        <f t="shared" si="0"/>
        <v>7667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1"/>
        <v>61342.10526315789</v>
      </c>
      <c r="E18" s="17"/>
      <c r="F18" s="17"/>
      <c r="G18" s="8"/>
      <c r="H18" s="15">
        <f t="shared" si="2"/>
        <v>61342.10526315789</v>
      </c>
      <c r="I18" s="13">
        <v>0.13</v>
      </c>
      <c r="J18" s="15">
        <f t="shared" si="0"/>
        <v>7974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>B19-C19</f>
        <v>47.36842105263158</v>
      </c>
      <c r="E19" s="19"/>
      <c r="F19" s="19"/>
      <c r="G19" s="11"/>
      <c r="H19" s="25"/>
      <c r="I19" s="14">
        <v>0.13</v>
      </c>
      <c r="J19" s="15">
        <f t="shared" si="0"/>
        <v>0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0</v>
      </c>
      <c r="F20" s="22">
        <f>SUM(F8:F19)</f>
        <v>0</v>
      </c>
      <c r="G20" s="22">
        <f>E20+F20</f>
        <v>0</v>
      </c>
      <c r="H20" s="22">
        <f>D20-G20</f>
        <v>74889.47368421052</v>
      </c>
      <c r="I20" s="26">
        <v>0.13</v>
      </c>
      <c r="J20" s="22">
        <f t="shared" si="0"/>
        <v>9736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2">
      <selection activeCell="B9" sqref="B9"/>
    </sheetView>
  </sheetViews>
  <sheetFormatPr defaultColWidth="9.00390625" defaultRowHeight="15.75"/>
  <cols>
    <col min="1" max="1" width="11.50390625" style="0" customWidth="1"/>
    <col min="2" max="2" width="13.00390625" style="1" customWidth="1"/>
    <col min="3" max="3" width="10.125" style="1" customWidth="1"/>
    <col min="4" max="4" width="11.75390625" style="1" customWidth="1"/>
    <col min="5" max="6" width="9.125" style="1" customWidth="1"/>
    <col min="7" max="7" width="9.875" style="1" customWidth="1"/>
    <col min="8" max="8" width="12.125" style="1" customWidth="1"/>
    <col min="9" max="9" width="9.125" style="1" bestFit="1" customWidth="1"/>
    <col min="10" max="10" width="13.50390625" style="1" customWidth="1"/>
  </cols>
  <sheetData>
    <row r="3" ht="15.75">
      <c r="G3" s="63"/>
    </row>
    <row r="5" spans="2:10" ht="21" thickBot="1">
      <c r="B5" s="2" t="s">
        <v>13</v>
      </c>
      <c r="D5" s="64" t="s">
        <v>39</v>
      </c>
      <c r="F5" s="5"/>
      <c r="G5" s="6" t="s">
        <v>14</v>
      </c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89" t="s">
        <v>9</v>
      </c>
      <c r="J6" s="91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0"/>
      <c r="J7" s="92"/>
    </row>
    <row r="8" spans="1:10" ht="18.75">
      <c r="A8" s="44" t="s">
        <v>26</v>
      </c>
      <c r="B8" s="8">
        <f>'[2]Январь'!$C$4</f>
        <v>7500</v>
      </c>
      <c r="C8" s="16"/>
      <c r="D8" s="8">
        <f>B8-C8</f>
        <v>7500</v>
      </c>
      <c r="E8" s="16">
        <v>400</v>
      </c>
      <c r="F8" s="16">
        <v>0</v>
      </c>
      <c r="G8" s="8">
        <f>E8+F8</f>
        <v>400</v>
      </c>
      <c r="H8" s="15">
        <f aca="true" t="shared" si="0" ref="H8:H19">D8-G8</f>
        <v>7100</v>
      </c>
      <c r="I8" s="12">
        <v>0.13</v>
      </c>
      <c r="J8" s="72">
        <f>ROUND(H8*I8,0)</f>
        <v>923</v>
      </c>
    </row>
    <row r="9" spans="1:10" ht="18.75">
      <c r="A9" s="45" t="s">
        <v>27</v>
      </c>
      <c r="B9" s="8">
        <f>'[2]Февраль'!$J$4</f>
        <v>7500</v>
      </c>
      <c r="C9" s="17"/>
      <c r="D9" s="9">
        <f>D8+B9-C9</f>
        <v>15000</v>
      </c>
      <c r="E9" s="16">
        <v>400</v>
      </c>
      <c r="F9" s="17"/>
      <c r="G9" s="8">
        <f>G8+E9+F9</f>
        <v>800</v>
      </c>
      <c r="H9" s="15">
        <f t="shared" si="0"/>
        <v>14200</v>
      </c>
      <c r="I9" s="13">
        <v>0.13</v>
      </c>
      <c r="J9" s="72">
        <f aca="true" t="shared" si="1" ref="J9:J20">ROUND(H9*I9,0)</f>
        <v>1846</v>
      </c>
    </row>
    <row r="10" spans="1:10" ht="18.75">
      <c r="A10" s="45" t="s">
        <v>28</v>
      </c>
      <c r="B10" s="8">
        <f>'[2]Март'!$J$4</f>
        <v>7894.736842105263</v>
      </c>
      <c r="C10" s="17"/>
      <c r="D10" s="9">
        <f>D9+B10-C10</f>
        <v>22894.736842105263</v>
      </c>
      <c r="E10" s="17"/>
      <c r="F10" s="17"/>
      <c r="G10" s="8">
        <f aca="true" t="shared" si="2" ref="G10:G19">G9+E10+F10</f>
        <v>800</v>
      </c>
      <c r="H10" s="15">
        <f t="shared" si="0"/>
        <v>22094.736842105263</v>
      </c>
      <c r="I10" s="13">
        <v>0.13</v>
      </c>
      <c r="J10" s="72">
        <f t="shared" si="1"/>
        <v>2872</v>
      </c>
    </row>
    <row r="11" spans="1:10" ht="18.75">
      <c r="A11" s="45" t="s">
        <v>29</v>
      </c>
      <c r="B11" s="8">
        <f>'[2]Апрель'!$J$4</f>
        <v>9078.947368421053</v>
      </c>
      <c r="C11" s="17"/>
      <c r="D11" s="9">
        <f>D10+B11-C11</f>
        <v>31973.684210526317</v>
      </c>
      <c r="E11" s="17"/>
      <c r="F11" s="17"/>
      <c r="G11" s="8">
        <f t="shared" si="2"/>
        <v>800</v>
      </c>
      <c r="H11" s="15">
        <f t="shared" si="0"/>
        <v>31173.684210526317</v>
      </c>
      <c r="I11" s="13">
        <v>0.13</v>
      </c>
      <c r="J11" s="72">
        <f t="shared" si="1"/>
        <v>4053</v>
      </c>
    </row>
    <row r="12" spans="1:10" ht="18.75">
      <c r="A12" s="45" t="s">
        <v>30</v>
      </c>
      <c r="B12" s="8">
        <f>'[2]Май'!$J$4</f>
        <v>7500</v>
      </c>
      <c r="C12" s="17"/>
      <c r="D12" s="9">
        <f aca="true" t="shared" si="3" ref="D12:D19">D11+B12-C12</f>
        <v>39473.68421052632</v>
      </c>
      <c r="E12" s="17"/>
      <c r="F12" s="17"/>
      <c r="G12" s="8">
        <f t="shared" si="2"/>
        <v>800</v>
      </c>
      <c r="H12" s="15">
        <f t="shared" si="0"/>
        <v>38673.68421052632</v>
      </c>
      <c r="I12" s="13">
        <v>0.13</v>
      </c>
      <c r="J12" s="72">
        <f t="shared" si="1"/>
        <v>5028</v>
      </c>
    </row>
    <row r="13" spans="1:10" ht="18.75">
      <c r="A13" s="45" t="s">
        <v>31</v>
      </c>
      <c r="B13" s="8">
        <f>'[2]Июнь'!$J$4</f>
        <v>15000</v>
      </c>
      <c r="C13" s="18"/>
      <c r="D13" s="9">
        <f t="shared" si="3"/>
        <v>54473.68421052632</v>
      </c>
      <c r="E13" s="17"/>
      <c r="F13" s="17"/>
      <c r="G13" s="8">
        <f t="shared" si="2"/>
        <v>800</v>
      </c>
      <c r="H13" s="15">
        <f t="shared" si="0"/>
        <v>53673.68421052632</v>
      </c>
      <c r="I13" s="13">
        <v>0.13</v>
      </c>
      <c r="J13" s="72">
        <f t="shared" si="1"/>
        <v>6978</v>
      </c>
    </row>
    <row r="14" spans="1:10" ht="18.75">
      <c r="A14" s="45" t="s">
        <v>32</v>
      </c>
      <c r="B14" s="8">
        <f>'[2]Июль'!$J$4</f>
        <v>7894.736842105263</v>
      </c>
      <c r="C14" s="18"/>
      <c r="D14" s="9">
        <f t="shared" si="3"/>
        <v>62368.42105263159</v>
      </c>
      <c r="E14" s="17"/>
      <c r="F14" s="17"/>
      <c r="G14" s="8">
        <f t="shared" si="2"/>
        <v>800</v>
      </c>
      <c r="H14" s="15">
        <f t="shared" si="0"/>
        <v>61568.42105263159</v>
      </c>
      <c r="I14" s="13">
        <v>0.13</v>
      </c>
      <c r="J14" s="72">
        <f t="shared" si="1"/>
        <v>8004</v>
      </c>
    </row>
    <row r="15" spans="1:10" ht="18.75">
      <c r="A15" s="45" t="s">
        <v>33</v>
      </c>
      <c r="B15" s="8">
        <f>'[2]Август'!$J$4</f>
        <v>2368.421052631579</v>
      </c>
      <c r="C15" s="18"/>
      <c r="D15" s="9">
        <f t="shared" si="3"/>
        <v>64736.84210526317</v>
      </c>
      <c r="E15" s="17"/>
      <c r="F15" s="17"/>
      <c r="G15" s="8">
        <f t="shared" si="2"/>
        <v>800</v>
      </c>
      <c r="H15" s="15">
        <f t="shared" si="0"/>
        <v>63936.84210526317</v>
      </c>
      <c r="I15" s="13">
        <v>0.13</v>
      </c>
      <c r="J15" s="72">
        <f t="shared" si="1"/>
        <v>8312</v>
      </c>
    </row>
    <row r="16" spans="1:10" ht="18.75">
      <c r="A16" s="45" t="s">
        <v>34</v>
      </c>
      <c r="B16" s="8">
        <f>'[2]Сентябрь'!$J$4</f>
        <v>2763.157894736842</v>
      </c>
      <c r="C16" s="18"/>
      <c r="D16" s="9">
        <f t="shared" si="3"/>
        <v>67500.00000000001</v>
      </c>
      <c r="E16" s="17"/>
      <c r="F16" s="17"/>
      <c r="G16" s="8">
        <f t="shared" si="2"/>
        <v>800</v>
      </c>
      <c r="H16" s="15">
        <f t="shared" si="0"/>
        <v>66700.00000000001</v>
      </c>
      <c r="I16" s="13">
        <v>0.13</v>
      </c>
      <c r="J16" s="72">
        <f t="shared" si="1"/>
        <v>8671</v>
      </c>
    </row>
    <row r="17" spans="1:10" ht="18.75">
      <c r="A17" s="45" t="s">
        <v>35</v>
      </c>
      <c r="B17" s="8">
        <f>'[2]Октябрь'!$J$4</f>
        <v>394.7368421052632</v>
      </c>
      <c r="C17" s="18"/>
      <c r="D17" s="9">
        <f t="shared" si="3"/>
        <v>67894.73684210528</v>
      </c>
      <c r="E17" s="17"/>
      <c r="F17" s="17"/>
      <c r="G17" s="8">
        <f t="shared" si="2"/>
        <v>800</v>
      </c>
      <c r="H17" s="15">
        <f t="shared" si="0"/>
        <v>67094.73684210528</v>
      </c>
      <c r="I17" s="13">
        <v>0.13</v>
      </c>
      <c r="J17" s="72">
        <f t="shared" si="1"/>
        <v>8722</v>
      </c>
    </row>
    <row r="18" spans="1:10" ht="18.75">
      <c r="A18" s="45" t="s">
        <v>36</v>
      </c>
      <c r="B18" s="8">
        <f>'[2]Ноябрь'!$J$4</f>
        <v>1973.6842105263158</v>
      </c>
      <c r="C18" s="18"/>
      <c r="D18" s="9">
        <f t="shared" si="3"/>
        <v>69868.4210526316</v>
      </c>
      <c r="E18" s="17"/>
      <c r="F18" s="17"/>
      <c r="G18" s="8">
        <f t="shared" si="2"/>
        <v>800</v>
      </c>
      <c r="H18" s="15">
        <f t="shared" si="0"/>
        <v>69068.4210526316</v>
      </c>
      <c r="I18" s="13">
        <v>0.13</v>
      </c>
      <c r="J18" s="72">
        <f t="shared" si="1"/>
        <v>8979</v>
      </c>
    </row>
    <row r="19" spans="1:10" ht="19.5" thickBot="1">
      <c r="A19" s="46" t="s">
        <v>37</v>
      </c>
      <c r="B19" s="8">
        <f>'[2]Декабрь'!$J$4</f>
        <v>39.47368421052632</v>
      </c>
      <c r="C19" s="19"/>
      <c r="D19" s="10">
        <f t="shared" si="3"/>
        <v>69907.89473684212</v>
      </c>
      <c r="E19" s="19"/>
      <c r="F19" s="19"/>
      <c r="G19" s="11">
        <f t="shared" si="2"/>
        <v>800</v>
      </c>
      <c r="H19" s="25">
        <f t="shared" si="0"/>
        <v>69107.89473684212</v>
      </c>
      <c r="I19" s="14">
        <v>0.13</v>
      </c>
      <c r="J19" s="72">
        <f t="shared" si="1"/>
        <v>8984</v>
      </c>
    </row>
    <row r="20" spans="1:10" ht="21" thickBot="1">
      <c r="A20" s="21" t="s">
        <v>0</v>
      </c>
      <c r="B20" s="22">
        <f>SUM(B8:B19)</f>
        <v>69907.89473684212</v>
      </c>
      <c r="C20" s="22">
        <f>SUM(C8:C19)</f>
        <v>0</v>
      </c>
      <c r="D20" s="22">
        <f>B20-C20</f>
        <v>69907.89473684212</v>
      </c>
      <c r="E20" s="22">
        <f>SUM(E8:E19)</f>
        <v>800</v>
      </c>
      <c r="F20" s="22">
        <f>SUM(F8:F19)</f>
        <v>0</v>
      </c>
      <c r="G20" s="22">
        <f>E20+F20</f>
        <v>800</v>
      </c>
      <c r="H20" s="22">
        <f>D20-G20</f>
        <v>69107.89473684212</v>
      </c>
      <c r="I20" s="26">
        <v>0.13</v>
      </c>
      <c r="J20" s="72">
        <f t="shared" si="1"/>
        <v>8984</v>
      </c>
    </row>
  </sheetData>
  <mergeCells count="8">
    <mergeCell ref="A6:A7"/>
    <mergeCell ref="B6:B7"/>
    <mergeCell ref="C6:C7"/>
    <mergeCell ref="D6:D7"/>
    <mergeCell ref="H6:H7"/>
    <mergeCell ref="I6:I7"/>
    <mergeCell ref="J6:J7"/>
    <mergeCell ref="E6:G6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6">
      <selection activeCell="B8" sqref="B8"/>
    </sheetView>
  </sheetViews>
  <sheetFormatPr defaultColWidth="9.00390625" defaultRowHeight="15.75"/>
  <cols>
    <col min="1" max="1" width="11.50390625" style="0" customWidth="1"/>
    <col min="2" max="2" width="13.00390625" style="1" customWidth="1"/>
    <col min="3" max="3" width="10.125" style="1" customWidth="1"/>
    <col min="4" max="4" width="14.375" style="1" bestFit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2.125" style="1" customWidth="1"/>
    <col min="11" max="11" width="11.00390625" style="0" bestFit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6" t="s">
        <v>15</v>
      </c>
      <c r="H5" s="2"/>
      <c r="I5" s="2"/>
      <c r="J5" s="2"/>
    </row>
    <row r="6" spans="1:10" ht="15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46.5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'[2]Январь'!$J$5</f>
        <v>7000</v>
      </c>
      <c r="C8" s="16"/>
      <c r="D8" s="8">
        <f>B8-C8</f>
        <v>7000</v>
      </c>
      <c r="E8" s="16">
        <v>400</v>
      </c>
      <c r="F8" s="16">
        <v>0</v>
      </c>
      <c r="G8" s="8">
        <f>E8+F8</f>
        <v>400</v>
      </c>
      <c r="H8" s="15">
        <f aca="true" t="shared" si="0" ref="H8:H19">D8-G8</f>
        <v>6600</v>
      </c>
      <c r="I8" s="12">
        <v>0.13</v>
      </c>
      <c r="J8" s="72">
        <f>ROUND(H8*I8,0)</f>
        <v>858</v>
      </c>
    </row>
    <row r="9" spans="1:10" ht="18.75">
      <c r="A9" s="45" t="s">
        <v>27</v>
      </c>
      <c r="B9" s="8">
        <f>'[2]Февраль'!$J$5</f>
        <v>7000</v>
      </c>
      <c r="C9" s="17"/>
      <c r="D9" s="9">
        <f aca="true" t="shared" si="1" ref="D9:D19">D8+B9-C9</f>
        <v>14000</v>
      </c>
      <c r="E9" s="16">
        <v>400</v>
      </c>
      <c r="F9" s="17"/>
      <c r="G9" s="8">
        <f>G8+E9+F9</f>
        <v>800</v>
      </c>
      <c r="H9" s="15">
        <f t="shared" si="0"/>
        <v>13200</v>
      </c>
      <c r="I9" s="13">
        <v>0.13</v>
      </c>
      <c r="J9" s="72">
        <f aca="true" t="shared" si="2" ref="J9:J20">ROUND(H9*I9,0)</f>
        <v>1716</v>
      </c>
    </row>
    <row r="10" spans="1:10" ht="18.75">
      <c r="A10" s="45" t="s">
        <v>28</v>
      </c>
      <c r="B10" s="8">
        <f>'[2]Март'!$J$5</f>
        <v>7368.421052631579</v>
      </c>
      <c r="C10" s="17"/>
      <c r="D10" s="9">
        <f t="shared" si="1"/>
        <v>21368.42105263158</v>
      </c>
      <c r="E10" s="17"/>
      <c r="F10" s="17"/>
      <c r="G10" s="8">
        <f aca="true" t="shared" si="3" ref="G10:G19">G9+E10+F10</f>
        <v>800</v>
      </c>
      <c r="H10" s="15">
        <f t="shared" si="0"/>
        <v>20568.42105263158</v>
      </c>
      <c r="I10" s="13">
        <v>0.13</v>
      </c>
      <c r="J10" s="72">
        <f t="shared" si="2"/>
        <v>2674</v>
      </c>
    </row>
    <row r="11" spans="1:10" ht="18.75">
      <c r="A11" s="45" t="s">
        <v>29</v>
      </c>
      <c r="B11" s="8">
        <f>'[2]Апрель'!$J$5</f>
        <v>8473.684210526317</v>
      </c>
      <c r="C11" s="17"/>
      <c r="D11" s="9">
        <f t="shared" si="1"/>
        <v>29842.105263157897</v>
      </c>
      <c r="E11" s="17"/>
      <c r="F11" s="17"/>
      <c r="G11" s="8">
        <f t="shared" si="3"/>
        <v>800</v>
      </c>
      <c r="H11" s="15">
        <f t="shared" si="0"/>
        <v>29042.105263157897</v>
      </c>
      <c r="I11" s="13">
        <v>0.13</v>
      </c>
      <c r="J11" s="72">
        <f t="shared" si="2"/>
        <v>3775</v>
      </c>
    </row>
    <row r="12" spans="1:10" ht="18.75">
      <c r="A12" s="45" t="s">
        <v>30</v>
      </c>
      <c r="B12" s="8">
        <f>'[2]Май'!$J$5</f>
        <v>7000</v>
      </c>
      <c r="C12" s="17"/>
      <c r="D12" s="9">
        <f t="shared" si="1"/>
        <v>36842.10526315789</v>
      </c>
      <c r="E12" s="17"/>
      <c r="F12" s="17"/>
      <c r="G12" s="8">
        <f t="shared" si="3"/>
        <v>800</v>
      </c>
      <c r="H12" s="15">
        <f t="shared" si="0"/>
        <v>36042.10526315789</v>
      </c>
      <c r="I12" s="13">
        <v>0.13</v>
      </c>
      <c r="J12" s="72">
        <f t="shared" si="2"/>
        <v>4685</v>
      </c>
    </row>
    <row r="13" spans="1:10" ht="18.75">
      <c r="A13" s="45" t="s">
        <v>31</v>
      </c>
      <c r="B13" s="8">
        <f>'[2]Июнь'!$J$5</f>
        <v>14000</v>
      </c>
      <c r="C13" s="18"/>
      <c r="D13" s="9">
        <f t="shared" si="1"/>
        <v>50842.10526315789</v>
      </c>
      <c r="E13" s="17"/>
      <c r="F13" s="17"/>
      <c r="G13" s="8">
        <f t="shared" si="3"/>
        <v>800</v>
      </c>
      <c r="H13" s="15">
        <f t="shared" si="0"/>
        <v>50042.10526315789</v>
      </c>
      <c r="I13" s="13">
        <v>0.13</v>
      </c>
      <c r="J13" s="72">
        <f t="shared" si="2"/>
        <v>6505</v>
      </c>
    </row>
    <row r="14" spans="1:10" ht="18.75">
      <c r="A14" s="45" t="s">
        <v>32</v>
      </c>
      <c r="B14" s="8">
        <f>'[2]Июль'!$J$5</f>
        <v>7368.421052631579</v>
      </c>
      <c r="C14" s="18"/>
      <c r="D14" s="9">
        <f t="shared" si="1"/>
        <v>58210.52631578947</v>
      </c>
      <c r="E14" s="17"/>
      <c r="F14" s="17"/>
      <c r="G14" s="8">
        <f t="shared" si="3"/>
        <v>800</v>
      </c>
      <c r="H14" s="15">
        <f t="shared" si="0"/>
        <v>57410.52631578947</v>
      </c>
      <c r="I14" s="13">
        <v>0.13</v>
      </c>
      <c r="J14" s="72">
        <f t="shared" si="2"/>
        <v>7463</v>
      </c>
    </row>
    <row r="15" spans="1:10" ht="18.75">
      <c r="A15" s="45" t="s">
        <v>33</v>
      </c>
      <c r="B15" s="8">
        <f>'[2]Август'!$J$5</f>
        <v>2210.5263157894738</v>
      </c>
      <c r="C15" s="18"/>
      <c r="D15" s="9">
        <f t="shared" si="1"/>
        <v>60421.05263157895</v>
      </c>
      <c r="E15" s="17"/>
      <c r="F15" s="17"/>
      <c r="G15" s="8">
        <f t="shared" si="3"/>
        <v>800</v>
      </c>
      <c r="H15" s="15">
        <f t="shared" si="0"/>
        <v>59621.05263157895</v>
      </c>
      <c r="I15" s="13">
        <v>0.13</v>
      </c>
      <c r="J15" s="72">
        <f t="shared" si="2"/>
        <v>7751</v>
      </c>
    </row>
    <row r="16" spans="1:10" ht="18.75">
      <c r="A16" s="45" t="s">
        <v>34</v>
      </c>
      <c r="B16" s="8">
        <f>'[2]Сентябрь'!$J$5</f>
        <v>2578.9473684210525</v>
      </c>
      <c r="C16" s="18"/>
      <c r="D16" s="9">
        <f t="shared" si="1"/>
        <v>63000</v>
      </c>
      <c r="E16" s="17"/>
      <c r="F16" s="17"/>
      <c r="G16" s="8">
        <f t="shared" si="3"/>
        <v>800</v>
      </c>
      <c r="H16" s="15">
        <f t="shared" si="0"/>
        <v>62200</v>
      </c>
      <c r="I16" s="13">
        <v>0.13</v>
      </c>
      <c r="J16" s="72">
        <f t="shared" si="2"/>
        <v>8086</v>
      </c>
    </row>
    <row r="17" spans="1:10" ht="18.75">
      <c r="A17" s="45" t="s">
        <v>35</v>
      </c>
      <c r="B17" s="8">
        <f>'[2]Октябрь'!$J$5</f>
        <v>368.42105263157896</v>
      </c>
      <c r="C17" s="18"/>
      <c r="D17" s="9">
        <f t="shared" si="1"/>
        <v>63368.42105263158</v>
      </c>
      <c r="E17" s="17"/>
      <c r="F17" s="17"/>
      <c r="G17" s="8">
        <f t="shared" si="3"/>
        <v>800</v>
      </c>
      <c r="H17" s="15">
        <f t="shared" si="0"/>
        <v>62568.42105263158</v>
      </c>
      <c r="I17" s="13">
        <v>0.13</v>
      </c>
      <c r="J17" s="72">
        <f t="shared" si="2"/>
        <v>8134</v>
      </c>
    </row>
    <row r="18" spans="1:10" ht="18.75">
      <c r="A18" s="45" t="s">
        <v>36</v>
      </c>
      <c r="B18" s="8">
        <f>'[2]Ноябрь'!$J$5</f>
        <v>1842.1052631578948</v>
      </c>
      <c r="C18" s="18">
        <v>2000</v>
      </c>
      <c r="D18" s="9">
        <f t="shared" si="1"/>
        <v>63210.52631578947</v>
      </c>
      <c r="E18" s="17"/>
      <c r="F18" s="17"/>
      <c r="G18" s="8">
        <f t="shared" si="3"/>
        <v>800</v>
      </c>
      <c r="H18" s="15">
        <f t="shared" si="0"/>
        <v>62410.52631578947</v>
      </c>
      <c r="I18" s="13">
        <v>0.13</v>
      </c>
      <c r="J18" s="72">
        <f t="shared" si="2"/>
        <v>8113</v>
      </c>
    </row>
    <row r="19" spans="1:10" ht="19.5" thickBot="1">
      <c r="A19" s="46" t="s">
        <v>37</v>
      </c>
      <c r="B19" s="11">
        <f>'[2]Декабрь'!$J$5</f>
        <v>36.8421052631579</v>
      </c>
      <c r="C19" s="19"/>
      <c r="D19" s="10">
        <f t="shared" si="1"/>
        <v>63247.36842105263</v>
      </c>
      <c r="E19" s="19"/>
      <c r="F19" s="19"/>
      <c r="G19" s="8">
        <f t="shared" si="3"/>
        <v>800</v>
      </c>
      <c r="H19" s="25">
        <f t="shared" si="0"/>
        <v>62447.36842105263</v>
      </c>
      <c r="I19" s="14">
        <v>0.13</v>
      </c>
      <c r="J19" s="72">
        <f t="shared" si="2"/>
        <v>8118</v>
      </c>
    </row>
    <row r="20" spans="1:10" ht="21" thickBot="1">
      <c r="A20" s="21" t="s">
        <v>0</v>
      </c>
      <c r="B20" s="22">
        <f>SUM(B8:B19)</f>
        <v>65247.36842105263</v>
      </c>
      <c r="C20" s="22">
        <f>SUM(C8:C19)</f>
        <v>2000</v>
      </c>
      <c r="D20" s="22">
        <f>B20-C20</f>
        <v>63247.36842105263</v>
      </c>
      <c r="E20" s="22">
        <f>SUM(E8:E19)</f>
        <v>800</v>
      </c>
      <c r="F20" s="22">
        <f>SUM(F8:F19)</f>
        <v>0</v>
      </c>
      <c r="G20" s="22">
        <f>E20+F20</f>
        <v>800</v>
      </c>
      <c r="H20" s="22">
        <f>D20-G20</f>
        <v>62447.36842105263</v>
      </c>
      <c r="I20" s="26">
        <v>0.13</v>
      </c>
      <c r="J20" s="72">
        <f t="shared" si="2"/>
        <v>8118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4">
      <selection activeCell="B19" sqref="B19"/>
    </sheetView>
  </sheetViews>
  <sheetFormatPr defaultColWidth="9.00390625" defaultRowHeight="15.75"/>
  <cols>
    <col min="1" max="1" width="12.00390625" style="0" customWidth="1"/>
    <col min="2" max="2" width="13.00390625" style="1" customWidth="1"/>
    <col min="3" max="3" width="11.75390625" style="1" customWidth="1"/>
    <col min="4" max="4" width="13.00390625" style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3.1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16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'[2]Январь'!$J$9</f>
        <v>1925</v>
      </c>
      <c r="C8" s="16"/>
      <c r="D8" s="8">
        <f>B8-C8</f>
        <v>1925</v>
      </c>
      <c r="E8" s="16">
        <v>400</v>
      </c>
      <c r="F8" s="16">
        <v>0</v>
      </c>
      <c r="G8" s="8">
        <f>E8+F8</f>
        <v>400</v>
      </c>
      <c r="H8" s="15">
        <f aca="true" t="shared" si="0" ref="H8:H19">D8-G8</f>
        <v>1525</v>
      </c>
      <c r="I8" s="12">
        <v>0.13</v>
      </c>
      <c r="J8" s="72">
        <f>ROUND(H8*I8,0)</f>
        <v>198</v>
      </c>
    </row>
    <row r="9" spans="1:10" ht="18.75">
      <c r="A9" s="45" t="s">
        <v>27</v>
      </c>
      <c r="B9" s="8">
        <f>'[2]Февраль'!$J$9</f>
        <v>4631.578947368421</v>
      </c>
      <c r="C9" s="17"/>
      <c r="D9" s="9">
        <f aca="true" t="shared" si="1" ref="D9:D19">D8+B9-C9</f>
        <v>6556.578947368421</v>
      </c>
      <c r="E9" s="16">
        <v>400</v>
      </c>
      <c r="F9" s="17"/>
      <c r="G9" s="8">
        <f>G8+E9+F9</f>
        <v>800</v>
      </c>
      <c r="H9" s="15">
        <f t="shared" si="0"/>
        <v>5756.578947368421</v>
      </c>
      <c r="I9" s="13">
        <v>0.13</v>
      </c>
      <c r="J9" s="72">
        <f aca="true" t="shared" si="2" ref="J9:J20">ROUND(H9*I9,0)</f>
        <v>748</v>
      </c>
    </row>
    <row r="10" spans="1:10" ht="18.75">
      <c r="A10" s="45" t="s">
        <v>28</v>
      </c>
      <c r="B10" s="8">
        <f>'[2]Март'!$J$9</f>
        <v>3763.157894736842</v>
      </c>
      <c r="C10" s="17"/>
      <c r="D10" s="9">
        <f t="shared" si="1"/>
        <v>10319.736842105263</v>
      </c>
      <c r="E10" s="17">
        <v>400</v>
      </c>
      <c r="F10" s="17"/>
      <c r="G10" s="8">
        <f aca="true" t="shared" si="3" ref="G10:G19">G9+E10+F10</f>
        <v>1200</v>
      </c>
      <c r="H10" s="15">
        <f t="shared" si="0"/>
        <v>9119.736842105263</v>
      </c>
      <c r="I10" s="13">
        <v>0.13</v>
      </c>
      <c r="J10" s="72">
        <f t="shared" si="2"/>
        <v>1186</v>
      </c>
    </row>
    <row r="11" spans="1:10" ht="18.75">
      <c r="A11" s="45" t="s">
        <v>29</v>
      </c>
      <c r="B11" s="8">
        <f>'[2]Апрель'!$J$9</f>
        <v>6789.271578947368</v>
      </c>
      <c r="C11" s="17"/>
      <c r="D11" s="9">
        <f t="shared" si="1"/>
        <v>17109.008421052633</v>
      </c>
      <c r="E11" s="17">
        <v>400</v>
      </c>
      <c r="F11" s="17"/>
      <c r="G11" s="8">
        <f t="shared" si="3"/>
        <v>1600</v>
      </c>
      <c r="H11" s="15">
        <f t="shared" si="0"/>
        <v>15509.008421052633</v>
      </c>
      <c r="I11" s="13">
        <v>0.13</v>
      </c>
      <c r="J11" s="72">
        <f t="shared" si="2"/>
        <v>2016</v>
      </c>
    </row>
    <row r="12" spans="1:10" ht="18.75">
      <c r="A12" s="45" t="s">
        <v>30</v>
      </c>
      <c r="B12" s="8">
        <f>'[2]Май'!$J$9</f>
        <v>2605.2631578947367</v>
      </c>
      <c r="C12" s="17"/>
      <c r="D12" s="9">
        <f t="shared" si="1"/>
        <v>19714.27157894737</v>
      </c>
      <c r="E12" s="17"/>
      <c r="F12" s="17"/>
      <c r="G12" s="8">
        <f t="shared" si="3"/>
        <v>1600</v>
      </c>
      <c r="H12" s="15">
        <f t="shared" si="0"/>
        <v>18114.27157894737</v>
      </c>
      <c r="I12" s="13">
        <v>0.13</v>
      </c>
      <c r="J12" s="72">
        <f t="shared" si="2"/>
        <v>2355</v>
      </c>
    </row>
    <row r="13" spans="1:10" ht="18.75">
      <c r="A13" s="45" t="s">
        <v>31</v>
      </c>
      <c r="B13" s="8">
        <f>'[2]Июнь'!$J$9</f>
        <v>11109.613157894737</v>
      </c>
      <c r="C13" s="18"/>
      <c r="D13" s="9">
        <f t="shared" si="1"/>
        <v>30823.884736842105</v>
      </c>
      <c r="E13" s="17"/>
      <c r="F13" s="17"/>
      <c r="G13" s="8">
        <f t="shared" si="3"/>
        <v>1600</v>
      </c>
      <c r="H13" s="15">
        <f t="shared" si="0"/>
        <v>29223.884736842105</v>
      </c>
      <c r="I13" s="13">
        <v>0.13</v>
      </c>
      <c r="J13" s="72">
        <f t="shared" si="2"/>
        <v>3799</v>
      </c>
    </row>
    <row r="14" spans="1:10" ht="18.75">
      <c r="A14" s="45" t="s">
        <v>32</v>
      </c>
      <c r="B14" s="8">
        <f>'[2]Июль'!$J$9</f>
        <v>5789.473684210526</v>
      </c>
      <c r="C14" s="18"/>
      <c r="D14" s="9">
        <f t="shared" si="1"/>
        <v>36613.35842105263</v>
      </c>
      <c r="E14" s="17"/>
      <c r="F14" s="17"/>
      <c r="G14" s="8">
        <f t="shared" si="3"/>
        <v>1600</v>
      </c>
      <c r="H14" s="15">
        <f t="shared" si="0"/>
        <v>35013.35842105263</v>
      </c>
      <c r="I14" s="13">
        <v>0.13</v>
      </c>
      <c r="J14" s="72">
        <f t="shared" si="2"/>
        <v>4552</v>
      </c>
    </row>
    <row r="15" spans="1:10" ht="18.75">
      <c r="A15" s="45" t="s">
        <v>33</v>
      </c>
      <c r="B15" s="8">
        <f>'[2]Август'!$J$9</f>
        <v>1736.842105263158</v>
      </c>
      <c r="C15" s="18"/>
      <c r="D15" s="9">
        <f t="shared" si="1"/>
        <v>38350.20052631579</v>
      </c>
      <c r="E15" s="17"/>
      <c r="F15" s="17"/>
      <c r="G15" s="8">
        <f t="shared" si="3"/>
        <v>1600</v>
      </c>
      <c r="H15" s="15">
        <f t="shared" si="0"/>
        <v>36750.20052631579</v>
      </c>
      <c r="I15" s="13">
        <v>0.13</v>
      </c>
      <c r="J15" s="72">
        <f t="shared" si="2"/>
        <v>4778</v>
      </c>
    </row>
    <row r="16" spans="1:10" ht="18.75">
      <c r="A16" s="45" t="s">
        <v>34</v>
      </c>
      <c r="B16" s="8">
        <f>'[2]Сентябрь'!$J$9</f>
        <v>2026.3157894736842</v>
      </c>
      <c r="C16" s="18"/>
      <c r="D16" s="9">
        <f t="shared" si="1"/>
        <v>40376.51631578948</v>
      </c>
      <c r="E16" s="17"/>
      <c r="F16" s="17"/>
      <c r="G16" s="8">
        <f t="shared" si="3"/>
        <v>1600</v>
      </c>
      <c r="H16" s="15">
        <f t="shared" si="0"/>
        <v>38776.51631578948</v>
      </c>
      <c r="I16" s="13">
        <v>0.13</v>
      </c>
      <c r="J16" s="72">
        <f t="shared" si="2"/>
        <v>5041</v>
      </c>
    </row>
    <row r="17" spans="1:10" ht="18.75">
      <c r="A17" s="45" t="s">
        <v>35</v>
      </c>
      <c r="B17" s="8">
        <f>'[2]Октябрь'!$J$9</f>
        <v>289.4736842105263</v>
      </c>
      <c r="C17" s="18"/>
      <c r="D17" s="9">
        <f t="shared" si="1"/>
        <v>40665.990000000005</v>
      </c>
      <c r="E17" s="17"/>
      <c r="F17" s="17"/>
      <c r="G17" s="8">
        <f t="shared" si="3"/>
        <v>1600</v>
      </c>
      <c r="H17" s="15">
        <f t="shared" si="0"/>
        <v>39065.990000000005</v>
      </c>
      <c r="I17" s="13">
        <v>0.13</v>
      </c>
      <c r="J17" s="72">
        <f t="shared" si="2"/>
        <v>5079</v>
      </c>
    </row>
    <row r="18" spans="1:10" ht="18.75">
      <c r="A18" s="45" t="s">
        <v>36</v>
      </c>
      <c r="B18" s="8">
        <f>'[2]Ноябрь'!$J$9</f>
        <v>1447.3684210526314</v>
      </c>
      <c r="C18" s="18"/>
      <c r="D18" s="9">
        <f t="shared" si="1"/>
        <v>42113.35842105264</v>
      </c>
      <c r="E18" s="17"/>
      <c r="F18" s="17"/>
      <c r="G18" s="8">
        <f t="shared" si="3"/>
        <v>1600</v>
      </c>
      <c r="H18" s="15">
        <f t="shared" si="0"/>
        <v>40513.35842105264</v>
      </c>
      <c r="I18" s="13">
        <v>0.13</v>
      </c>
      <c r="J18" s="72">
        <f t="shared" si="2"/>
        <v>5267</v>
      </c>
    </row>
    <row r="19" spans="1:10" ht="19.5" thickBot="1">
      <c r="A19" s="46" t="s">
        <v>37</v>
      </c>
      <c r="B19" s="8">
        <f>'[2]Декабрь'!$J$9</f>
        <v>28.94736842105263</v>
      </c>
      <c r="C19" s="19"/>
      <c r="D19" s="10">
        <f t="shared" si="1"/>
        <v>42142.30578947369</v>
      </c>
      <c r="E19" s="19"/>
      <c r="F19" s="19"/>
      <c r="G19" s="8">
        <f t="shared" si="3"/>
        <v>1600</v>
      </c>
      <c r="H19" s="25">
        <f t="shared" si="0"/>
        <v>40542.30578947369</v>
      </c>
      <c r="I19" s="14">
        <v>0.13</v>
      </c>
      <c r="J19" s="72">
        <f t="shared" si="2"/>
        <v>5270</v>
      </c>
    </row>
    <row r="20" spans="1:10" ht="21" thickBot="1">
      <c r="A20" s="21" t="s">
        <v>0</v>
      </c>
      <c r="B20" s="22">
        <f>SUM(B8:B19)</f>
        <v>42142.30578947369</v>
      </c>
      <c r="C20" s="22">
        <f>SUM(C8:C19)</f>
        <v>0</v>
      </c>
      <c r="D20" s="22">
        <f>B20-C20</f>
        <v>42142.30578947369</v>
      </c>
      <c r="E20" s="22">
        <f>SUM(E8:E19)</f>
        <v>1600</v>
      </c>
      <c r="F20" s="22">
        <f>SUM(F8:F19)</f>
        <v>0</v>
      </c>
      <c r="G20" s="22">
        <f>E20+F20</f>
        <v>1600</v>
      </c>
      <c r="H20" s="22">
        <f>D20-G20</f>
        <v>40542.30578947369</v>
      </c>
      <c r="I20" s="26">
        <v>0.13</v>
      </c>
      <c r="J20" s="72">
        <f t="shared" si="2"/>
        <v>5270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1">
      <selection activeCell="B8" sqref="B8:B19"/>
    </sheetView>
  </sheetViews>
  <sheetFormatPr defaultColWidth="9.00390625" defaultRowHeight="15.75"/>
  <cols>
    <col min="1" max="1" width="11.375" style="0" customWidth="1"/>
    <col min="2" max="2" width="13.00390625" style="1" customWidth="1"/>
    <col min="3" max="3" width="10.125" style="1" customWidth="1"/>
    <col min="4" max="4" width="14.125" style="1" bestFit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2.1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17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'[2]Январь'!$J$6</f>
        <v>6820</v>
      </c>
      <c r="C8" s="16"/>
      <c r="D8" s="8">
        <f>B8-C8</f>
        <v>6820</v>
      </c>
      <c r="E8" s="16">
        <v>400</v>
      </c>
      <c r="F8" s="16"/>
      <c r="G8" s="8">
        <f>E8+F8</f>
        <v>400</v>
      </c>
      <c r="H8" s="15">
        <f aca="true" t="shared" si="0" ref="H8:H19">D8-G8</f>
        <v>6420</v>
      </c>
      <c r="I8" s="12">
        <v>0.13</v>
      </c>
      <c r="J8" s="72">
        <f>ROUND(H8*I8,0)</f>
        <v>835</v>
      </c>
    </row>
    <row r="9" spans="1:10" ht="18.75">
      <c r="A9" s="45" t="s">
        <v>27</v>
      </c>
      <c r="B9" s="8">
        <f>'[2]Февраль'!$J$6</f>
        <v>6820</v>
      </c>
      <c r="C9" s="17"/>
      <c r="D9" s="9">
        <f aca="true" t="shared" si="1" ref="D9:D19">D8+B9-C9</f>
        <v>13640</v>
      </c>
      <c r="E9" s="16">
        <v>400</v>
      </c>
      <c r="F9" s="17"/>
      <c r="G9" s="8">
        <f>G8+E9+F9</f>
        <v>800</v>
      </c>
      <c r="H9" s="15">
        <f t="shared" si="0"/>
        <v>12840</v>
      </c>
      <c r="I9" s="13">
        <v>0.13</v>
      </c>
      <c r="J9" s="72">
        <f aca="true" t="shared" si="2" ref="J9:J20">ROUND(H9*I9,0)</f>
        <v>1669</v>
      </c>
    </row>
    <row r="10" spans="1:10" ht="18.75">
      <c r="A10" s="45" t="s">
        <v>28</v>
      </c>
      <c r="B10" s="8">
        <f>'[2]Март'!$J$6</f>
        <v>7162.105263157895</v>
      </c>
      <c r="C10" s="17"/>
      <c r="D10" s="9">
        <f t="shared" si="1"/>
        <v>20802.105263157893</v>
      </c>
      <c r="E10" s="17"/>
      <c r="F10" s="17"/>
      <c r="G10" s="8">
        <f aca="true" t="shared" si="3" ref="G10:G19">G9+E10+F10</f>
        <v>800</v>
      </c>
      <c r="H10" s="15">
        <f t="shared" si="0"/>
        <v>20002.105263157893</v>
      </c>
      <c r="I10" s="13">
        <v>0.13</v>
      </c>
      <c r="J10" s="72">
        <f t="shared" si="2"/>
        <v>2600</v>
      </c>
    </row>
    <row r="11" spans="1:10" ht="18.75">
      <c r="A11" s="45" t="s">
        <v>29</v>
      </c>
      <c r="B11" s="8">
        <f>'[2]Апрель'!$J$6</f>
        <v>8188.421052631579</v>
      </c>
      <c r="C11" s="17"/>
      <c r="D11" s="9">
        <f t="shared" si="1"/>
        <v>28990.526315789473</v>
      </c>
      <c r="E11" s="17"/>
      <c r="F11" s="17"/>
      <c r="G11" s="8">
        <f t="shared" si="3"/>
        <v>800</v>
      </c>
      <c r="H11" s="15">
        <f t="shared" si="0"/>
        <v>28190.526315789473</v>
      </c>
      <c r="I11" s="13">
        <v>0.13</v>
      </c>
      <c r="J11" s="72">
        <f t="shared" si="2"/>
        <v>3665</v>
      </c>
    </row>
    <row r="12" spans="1:10" ht="18.75">
      <c r="A12" s="45" t="s">
        <v>30</v>
      </c>
      <c r="B12" s="8">
        <f>'[2]Май'!$J$6</f>
        <v>6820</v>
      </c>
      <c r="C12" s="17"/>
      <c r="D12" s="9">
        <f t="shared" si="1"/>
        <v>35810.52631578947</v>
      </c>
      <c r="E12" s="17"/>
      <c r="F12" s="17"/>
      <c r="G12" s="8">
        <f t="shared" si="3"/>
        <v>800</v>
      </c>
      <c r="H12" s="15">
        <f t="shared" si="0"/>
        <v>35010.52631578947</v>
      </c>
      <c r="I12" s="13">
        <v>0.13</v>
      </c>
      <c r="J12" s="72">
        <f t="shared" si="2"/>
        <v>4551</v>
      </c>
    </row>
    <row r="13" spans="1:10" ht="18.75">
      <c r="A13" s="45" t="s">
        <v>31</v>
      </c>
      <c r="B13" s="8">
        <f>'[2]Июнь'!$J$6</f>
        <v>13320</v>
      </c>
      <c r="C13" s="18"/>
      <c r="D13" s="9">
        <f t="shared" si="1"/>
        <v>49130.52631578947</v>
      </c>
      <c r="E13" s="17"/>
      <c r="F13" s="17"/>
      <c r="G13" s="8">
        <f t="shared" si="3"/>
        <v>800</v>
      </c>
      <c r="H13" s="15">
        <f t="shared" si="0"/>
        <v>48330.52631578947</v>
      </c>
      <c r="I13" s="13">
        <v>0.13</v>
      </c>
      <c r="J13" s="72">
        <f t="shared" si="2"/>
        <v>6283</v>
      </c>
    </row>
    <row r="14" spans="1:10" ht="18.75">
      <c r="A14" s="45" t="s">
        <v>32</v>
      </c>
      <c r="B14" s="8">
        <f>'[2]Июль'!$J$6</f>
        <v>7162.105263157895</v>
      </c>
      <c r="C14" s="18"/>
      <c r="D14" s="9">
        <f t="shared" si="1"/>
        <v>56292.63157894737</v>
      </c>
      <c r="E14" s="17"/>
      <c r="F14" s="17"/>
      <c r="G14" s="8">
        <f t="shared" si="3"/>
        <v>800</v>
      </c>
      <c r="H14" s="15">
        <f t="shared" si="0"/>
        <v>55492.63157894737</v>
      </c>
      <c r="I14" s="13">
        <v>0.13</v>
      </c>
      <c r="J14" s="72">
        <f t="shared" si="2"/>
        <v>7214</v>
      </c>
    </row>
    <row r="15" spans="1:10" ht="18.75">
      <c r="A15" s="45" t="s">
        <v>33</v>
      </c>
      <c r="B15" s="8">
        <f>'[2]Август'!$J$6</f>
        <v>2372.6315789473683</v>
      </c>
      <c r="C15" s="18"/>
      <c r="D15" s="9">
        <f t="shared" si="1"/>
        <v>58665.26315789473</v>
      </c>
      <c r="E15" s="17"/>
      <c r="F15" s="17"/>
      <c r="G15" s="8">
        <f t="shared" si="3"/>
        <v>800</v>
      </c>
      <c r="H15" s="15">
        <f t="shared" si="0"/>
        <v>57865.26315789473</v>
      </c>
      <c r="I15" s="13">
        <v>0.13</v>
      </c>
      <c r="J15" s="72">
        <f t="shared" si="2"/>
        <v>7522</v>
      </c>
    </row>
    <row r="16" spans="1:10" ht="18.75">
      <c r="A16" s="45" t="s">
        <v>34</v>
      </c>
      <c r="B16" s="8">
        <f>'[2]Сентябрь'!$J$6</f>
        <v>2714.7368421052633</v>
      </c>
      <c r="C16" s="18"/>
      <c r="D16" s="9">
        <f t="shared" si="1"/>
        <v>61380</v>
      </c>
      <c r="E16" s="17"/>
      <c r="F16" s="17"/>
      <c r="G16" s="8">
        <f t="shared" si="3"/>
        <v>800</v>
      </c>
      <c r="H16" s="15">
        <f t="shared" si="0"/>
        <v>60580</v>
      </c>
      <c r="I16" s="13">
        <v>0.13</v>
      </c>
      <c r="J16" s="72">
        <f t="shared" si="2"/>
        <v>7875</v>
      </c>
    </row>
    <row r="17" spans="1:10" ht="18.75">
      <c r="A17" s="45" t="s">
        <v>35</v>
      </c>
      <c r="B17" s="8">
        <f>'[2]Октябрь'!$J$6</f>
        <v>662.1052631578948</v>
      </c>
      <c r="C17" s="18"/>
      <c r="D17" s="9">
        <f t="shared" si="1"/>
        <v>62042.10526315789</v>
      </c>
      <c r="E17" s="17"/>
      <c r="F17" s="17"/>
      <c r="G17" s="8">
        <f t="shared" si="3"/>
        <v>800</v>
      </c>
      <c r="H17" s="15">
        <f t="shared" si="0"/>
        <v>61242.10526315789</v>
      </c>
      <c r="I17" s="13">
        <v>0.13</v>
      </c>
      <c r="J17" s="72">
        <f t="shared" si="2"/>
        <v>7961</v>
      </c>
    </row>
    <row r="18" spans="1:10" ht="18.75">
      <c r="A18" s="45" t="s">
        <v>36</v>
      </c>
      <c r="B18" s="8">
        <f>'[2]Ноябрь'!$J$6</f>
        <v>2030.5263157894738</v>
      </c>
      <c r="C18" s="18"/>
      <c r="D18" s="9">
        <f t="shared" si="1"/>
        <v>64072.63157894737</v>
      </c>
      <c r="E18" s="17"/>
      <c r="F18" s="17"/>
      <c r="G18" s="8">
        <f t="shared" si="3"/>
        <v>800</v>
      </c>
      <c r="H18" s="15">
        <f t="shared" si="0"/>
        <v>63272.63157894737</v>
      </c>
      <c r="I18" s="13">
        <v>0.13</v>
      </c>
      <c r="J18" s="72">
        <f t="shared" si="2"/>
        <v>8225</v>
      </c>
    </row>
    <row r="19" spans="1:10" ht="19.5" thickBot="1">
      <c r="A19" s="46" t="s">
        <v>37</v>
      </c>
      <c r="B19" s="8">
        <f>'[2]Декабрь'!$J$6</f>
        <v>354.2105263157895</v>
      </c>
      <c r="C19" s="19"/>
      <c r="D19" s="10">
        <f t="shared" si="1"/>
        <v>64426.84210526315</v>
      </c>
      <c r="E19" s="19"/>
      <c r="F19" s="19"/>
      <c r="G19" s="8">
        <f t="shared" si="3"/>
        <v>800</v>
      </c>
      <c r="H19" s="25">
        <f t="shared" si="0"/>
        <v>63626.84210526315</v>
      </c>
      <c r="I19" s="14">
        <v>0.13</v>
      </c>
      <c r="J19" s="72">
        <f t="shared" si="2"/>
        <v>8271</v>
      </c>
    </row>
    <row r="20" spans="1:10" ht="21" thickBot="1">
      <c r="A20" s="21" t="s">
        <v>0</v>
      </c>
      <c r="B20" s="22">
        <f>SUM(B8:B19)</f>
        <v>64426.84210526315</v>
      </c>
      <c r="C20" s="22">
        <f>SUM(C8:C19)</f>
        <v>0</v>
      </c>
      <c r="D20" s="22">
        <f>B20-C20</f>
        <v>64426.84210526315</v>
      </c>
      <c r="E20" s="22">
        <f>SUM(E8:E19)</f>
        <v>800</v>
      </c>
      <c r="F20" s="22">
        <f>SUM(F8:F19)</f>
        <v>0</v>
      </c>
      <c r="G20" s="22">
        <f>E20+F20</f>
        <v>800</v>
      </c>
      <c r="H20" s="22">
        <f>D20-G20</f>
        <v>63626.84210526315</v>
      </c>
      <c r="I20" s="26">
        <v>0.13</v>
      </c>
      <c r="J20" s="72">
        <f t="shared" si="2"/>
        <v>8271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1">
      <selection activeCell="B8" sqref="B8:B19"/>
    </sheetView>
  </sheetViews>
  <sheetFormatPr defaultColWidth="9.00390625" defaultRowHeight="15.75"/>
  <cols>
    <col min="1" max="1" width="11.625" style="0" customWidth="1"/>
    <col min="2" max="2" width="13.00390625" style="1" customWidth="1"/>
    <col min="3" max="3" width="10.125" style="1" customWidth="1"/>
    <col min="4" max="4" width="14.125" style="1" bestFit="1" customWidth="1"/>
    <col min="5" max="6" width="9.25390625" style="1" customWidth="1"/>
    <col min="7" max="7" width="11.00390625" style="1" customWidth="1"/>
    <col min="8" max="8" width="14.25390625" style="1" bestFit="1" customWidth="1"/>
    <col min="9" max="9" width="9.125" style="1" bestFit="1" customWidth="1"/>
    <col min="10" max="10" width="12.1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18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>
        <f>B8-C8</f>
        <v>4500</v>
      </c>
      <c r="E8" s="16">
        <v>400</v>
      </c>
      <c r="F8" s="16">
        <v>600</v>
      </c>
      <c r="G8" s="8">
        <f>E8+F8</f>
        <v>1000</v>
      </c>
      <c r="H8" s="65">
        <f aca="true" t="shared" si="0" ref="H8:H19">D8-G8</f>
        <v>3500</v>
      </c>
      <c r="I8" s="12">
        <v>0.13</v>
      </c>
      <c r="J8" s="72">
        <f>ROUND(H8*I8,2)</f>
        <v>455</v>
      </c>
    </row>
    <row r="9" spans="1:10" ht="18.75">
      <c r="A9" s="45" t="s">
        <v>27</v>
      </c>
      <c r="B9" s="8">
        <f>'[2]Февраль'!$J$10</f>
        <v>9000</v>
      </c>
      <c r="C9" s="17"/>
      <c r="D9" s="9">
        <f aca="true" t="shared" si="1" ref="D9:D19">D8+B9-C9</f>
        <v>13500</v>
      </c>
      <c r="E9" s="16">
        <v>400</v>
      </c>
      <c r="F9" s="16">
        <v>600</v>
      </c>
      <c r="G9" s="8">
        <f aca="true" t="shared" si="2" ref="G9:G19">G8+E9+F9</f>
        <v>2000</v>
      </c>
      <c r="H9" s="65">
        <f t="shared" si="0"/>
        <v>11500</v>
      </c>
      <c r="I9" s="13">
        <v>0.13</v>
      </c>
      <c r="J9" s="72">
        <f aca="true" t="shared" si="3" ref="J9:J20">ROUND(H9*I9,2)</f>
        <v>1495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t="shared" si="1"/>
        <v>22973.684210526313</v>
      </c>
      <c r="E10" s="17"/>
      <c r="F10" s="17"/>
      <c r="G10" s="8">
        <f t="shared" si="2"/>
        <v>2000</v>
      </c>
      <c r="H10" s="65">
        <f t="shared" si="0"/>
        <v>20973.684210526313</v>
      </c>
      <c r="I10" s="13">
        <v>0.13</v>
      </c>
      <c r="J10" s="72">
        <f t="shared" si="3"/>
        <v>2726.58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1"/>
        <v>33868.42105263157</v>
      </c>
      <c r="E11" s="17"/>
      <c r="F11" s="17"/>
      <c r="G11" s="8">
        <f t="shared" si="2"/>
        <v>2000</v>
      </c>
      <c r="H11" s="65">
        <f t="shared" si="0"/>
        <v>31868.421052631573</v>
      </c>
      <c r="I11" s="13">
        <v>0.13</v>
      </c>
      <c r="J11" s="72">
        <f t="shared" si="3"/>
        <v>4142.89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1"/>
        <v>42868.42105263157</v>
      </c>
      <c r="E12" s="17"/>
      <c r="F12" s="17"/>
      <c r="G12" s="8">
        <f t="shared" si="2"/>
        <v>2000</v>
      </c>
      <c r="H12" s="65">
        <f t="shared" si="0"/>
        <v>40868.42105263157</v>
      </c>
      <c r="I12" s="13">
        <v>0.13</v>
      </c>
      <c r="J12" s="72">
        <f t="shared" si="3"/>
        <v>5312.89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1"/>
        <v>56368.42105263157</v>
      </c>
      <c r="E13" s="17"/>
      <c r="F13" s="17"/>
      <c r="G13" s="8">
        <f t="shared" si="2"/>
        <v>2000</v>
      </c>
      <c r="H13" s="65">
        <f t="shared" si="0"/>
        <v>54368.42105263157</v>
      </c>
      <c r="I13" s="13">
        <v>0.13</v>
      </c>
      <c r="J13" s="72">
        <f t="shared" si="3"/>
        <v>7067.89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1"/>
        <v>65842.1052631579</v>
      </c>
      <c r="E14" s="17"/>
      <c r="F14" s="17"/>
      <c r="G14" s="8">
        <f t="shared" si="2"/>
        <v>2000</v>
      </c>
      <c r="H14" s="65">
        <f t="shared" si="0"/>
        <v>63842.10526315789</v>
      </c>
      <c r="I14" s="13">
        <v>0.13</v>
      </c>
      <c r="J14" s="72">
        <f t="shared" si="3"/>
        <v>8299.47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1"/>
        <v>68684.21052631579</v>
      </c>
      <c r="E15" s="17"/>
      <c r="F15" s="17"/>
      <c r="G15" s="8">
        <f t="shared" si="2"/>
        <v>2000</v>
      </c>
      <c r="H15" s="65">
        <f t="shared" si="0"/>
        <v>66684.21052631579</v>
      </c>
      <c r="I15" s="13">
        <v>0.13</v>
      </c>
      <c r="J15" s="72">
        <f t="shared" si="3"/>
        <v>8668.95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1"/>
        <v>72000</v>
      </c>
      <c r="E16" s="17"/>
      <c r="F16" s="17"/>
      <c r="G16" s="8">
        <f t="shared" si="2"/>
        <v>2000</v>
      </c>
      <c r="H16" s="65">
        <f t="shared" si="0"/>
        <v>70000</v>
      </c>
      <c r="I16" s="13">
        <v>0.13</v>
      </c>
      <c r="J16" s="72">
        <f t="shared" si="3"/>
        <v>9100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1"/>
        <v>72473.68421052632</v>
      </c>
      <c r="E17" s="17"/>
      <c r="F17" s="17"/>
      <c r="G17" s="8">
        <f t="shared" si="2"/>
        <v>2000</v>
      </c>
      <c r="H17" s="65">
        <f t="shared" si="0"/>
        <v>70473.68421052632</v>
      </c>
      <c r="I17" s="13">
        <v>0.13</v>
      </c>
      <c r="J17" s="72">
        <f t="shared" si="3"/>
        <v>9161.58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1"/>
        <v>74842.1052631579</v>
      </c>
      <c r="E18" s="17"/>
      <c r="F18" s="17"/>
      <c r="G18" s="8">
        <f t="shared" si="2"/>
        <v>2000</v>
      </c>
      <c r="H18" s="65">
        <f t="shared" si="0"/>
        <v>72842.1052631579</v>
      </c>
      <c r="I18" s="13">
        <v>0.13</v>
      </c>
      <c r="J18" s="72">
        <f t="shared" si="3"/>
        <v>9469.47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 t="shared" si="1"/>
        <v>74889.47368421052</v>
      </c>
      <c r="E19" s="19"/>
      <c r="F19" s="19"/>
      <c r="G19" s="11">
        <f t="shared" si="2"/>
        <v>2000</v>
      </c>
      <c r="H19" s="66">
        <f t="shared" si="0"/>
        <v>72889.47368421052</v>
      </c>
      <c r="I19" s="14">
        <v>0.13</v>
      </c>
      <c r="J19" s="72">
        <f t="shared" si="3"/>
        <v>9475.63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800</v>
      </c>
      <c r="F20" s="22">
        <f>SUM(F8:F19)</f>
        <v>1200</v>
      </c>
      <c r="G20" s="22">
        <f>E20+F20</f>
        <v>2000</v>
      </c>
      <c r="H20" s="67">
        <f>D20-G20</f>
        <v>72889.47368421052</v>
      </c>
      <c r="I20" s="26">
        <v>0.13</v>
      </c>
      <c r="J20" s="72">
        <f t="shared" si="3"/>
        <v>9475.63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6">
      <selection activeCell="B8" sqref="B8:B19"/>
    </sheetView>
  </sheetViews>
  <sheetFormatPr defaultColWidth="9.00390625" defaultRowHeight="15.75"/>
  <cols>
    <col min="1" max="1" width="11.625" style="0" customWidth="1"/>
    <col min="2" max="2" width="13.00390625" style="1" customWidth="1"/>
    <col min="3" max="3" width="10.125" style="1" customWidth="1"/>
    <col min="4" max="4" width="14.125" style="1" bestFit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19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>
        <f>B8-C8</f>
        <v>4500</v>
      </c>
      <c r="E8" s="16"/>
      <c r="F8" s="16"/>
      <c r="G8" s="8">
        <f>E8+F8</f>
        <v>0</v>
      </c>
      <c r="H8" s="65">
        <f>D8-G8</f>
        <v>4500</v>
      </c>
      <c r="I8" s="12">
        <v>0.13</v>
      </c>
      <c r="J8" s="72">
        <f>ROUND(H8*I8,2)</f>
        <v>585</v>
      </c>
    </row>
    <row r="9" spans="1:10" ht="18.75">
      <c r="A9" s="45" t="s">
        <v>27</v>
      </c>
      <c r="B9" s="8">
        <f>'[2]Февраль'!$J$10</f>
        <v>9000</v>
      </c>
      <c r="C9" s="17"/>
      <c r="D9" s="9">
        <f aca="true" t="shared" si="0" ref="D9:D19">D8+B9-C9</f>
        <v>13500</v>
      </c>
      <c r="E9" s="17"/>
      <c r="F9" s="17"/>
      <c r="G9" s="8">
        <f>G8+E9+F9</f>
        <v>0</v>
      </c>
      <c r="H9" s="65">
        <f aca="true" t="shared" si="1" ref="H9:H19">D9-G9</f>
        <v>13500</v>
      </c>
      <c r="I9" s="13">
        <v>0.13</v>
      </c>
      <c r="J9" s="72">
        <f aca="true" t="shared" si="2" ref="J9:J20">ROUND(H9*I9,2)</f>
        <v>1755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t="shared" si="0"/>
        <v>22973.684210526313</v>
      </c>
      <c r="E10" s="17"/>
      <c r="F10" s="17"/>
      <c r="G10" s="8">
        <f aca="true" t="shared" si="3" ref="G10:G19">G9+E10+F10</f>
        <v>0</v>
      </c>
      <c r="H10" s="65">
        <f t="shared" si="1"/>
        <v>22973.684210526313</v>
      </c>
      <c r="I10" s="13">
        <v>0.13</v>
      </c>
      <c r="J10" s="72">
        <f t="shared" si="2"/>
        <v>2986.58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0"/>
        <v>33868.42105263157</v>
      </c>
      <c r="E11" s="17"/>
      <c r="F11" s="17"/>
      <c r="G11" s="8">
        <f t="shared" si="3"/>
        <v>0</v>
      </c>
      <c r="H11" s="65">
        <f t="shared" si="1"/>
        <v>33868.42105263157</v>
      </c>
      <c r="I11" s="13">
        <v>0.13</v>
      </c>
      <c r="J11" s="72">
        <f t="shared" si="2"/>
        <v>4402.89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0"/>
        <v>42868.42105263157</v>
      </c>
      <c r="E12" s="17"/>
      <c r="F12" s="17"/>
      <c r="G12" s="8">
        <f t="shared" si="3"/>
        <v>0</v>
      </c>
      <c r="H12" s="65">
        <f t="shared" si="1"/>
        <v>42868.42105263157</v>
      </c>
      <c r="I12" s="13">
        <v>0.13</v>
      </c>
      <c r="J12" s="72">
        <f t="shared" si="2"/>
        <v>5572.89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0"/>
        <v>56368.42105263157</v>
      </c>
      <c r="E13" s="17"/>
      <c r="F13" s="17"/>
      <c r="G13" s="8">
        <f t="shared" si="3"/>
        <v>0</v>
      </c>
      <c r="H13" s="65">
        <f t="shared" si="1"/>
        <v>56368.42105263157</v>
      </c>
      <c r="I13" s="13">
        <v>0.13</v>
      </c>
      <c r="J13" s="72">
        <f t="shared" si="2"/>
        <v>7327.89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0"/>
        <v>65842.1052631579</v>
      </c>
      <c r="E14" s="17"/>
      <c r="F14" s="17"/>
      <c r="G14" s="8">
        <f t="shared" si="3"/>
        <v>0</v>
      </c>
      <c r="H14" s="65">
        <f t="shared" si="1"/>
        <v>65842.1052631579</v>
      </c>
      <c r="I14" s="13">
        <v>0.13</v>
      </c>
      <c r="J14" s="72">
        <f t="shared" si="2"/>
        <v>8559.47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0"/>
        <v>68684.21052631579</v>
      </c>
      <c r="E15" s="17"/>
      <c r="F15" s="17"/>
      <c r="G15" s="8">
        <f t="shared" si="3"/>
        <v>0</v>
      </c>
      <c r="H15" s="65">
        <f t="shared" si="1"/>
        <v>68684.21052631579</v>
      </c>
      <c r="I15" s="13">
        <v>0.13</v>
      </c>
      <c r="J15" s="72">
        <f t="shared" si="2"/>
        <v>8928.95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0"/>
        <v>72000</v>
      </c>
      <c r="E16" s="17"/>
      <c r="F16" s="17"/>
      <c r="G16" s="8">
        <f t="shared" si="3"/>
        <v>0</v>
      </c>
      <c r="H16" s="65">
        <f t="shared" si="1"/>
        <v>72000</v>
      </c>
      <c r="I16" s="13">
        <v>0.13</v>
      </c>
      <c r="J16" s="72">
        <f t="shared" si="2"/>
        <v>9360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0"/>
        <v>72473.68421052632</v>
      </c>
      <c r="E17" s="17"/>
      <c r="F17" s="17"/>
      <c r="G17" s="8">
        <f t="shared" si="3"/>
        <v>0</v>
      </c>
      <c r="H17" s="65">
        <f t="shared" si="1"/>
        <v>72473.68421052632</v>
      </c>
      <c r="I17" s="13">
        <v>0.13</v>
      </c>
      <c r="J17" s="72">
        <f t="shared" si="2"/>
        <v>9421.58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0"/>
        <v>74842.1052631579</v>
      </c>
      <c r="E18" s="17"/>
      <c r="F18" s="17"/>
      <c r="G18" s="8">
        <f t="shared" si="3"/>
        <v>0</v>
      </c>
      <c r="H18" s="65">
        <f t="shared" si="1"/>
        <v>74842.1052631579</v>
      </c>
      <c r="I18" s="13">
        <v>0.13</v>
      </c>
      <c r="J18" s="72">
        <f t="shared" si="2"/>
        <v>9729.47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 t="shared" si="0"/>
        <v>74889.47368421052</v>
      </c>
      <c r="E19" s="19"/>
      <c r="F19" s="19"/>
      <c r="G19" s="8">
        <f t="shared" si="3"/>
        <v>0</v>
      </c>
      <c r="H19" s="66">
        <f t="shared" si="1"/>
        <v>74889.47368421052</v>
      </c>
      <c r="I19" s="14">
        <v>0.13</v>
      </c>
      <c r="J19" s="72">
        <f t="shared" si="2"/>
        <v>9735.63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0</v>
      </c>
      <c r="F20" s="22">
        <f>SUM(F8:F19)</f>
        <v>0</v>
      </c>
      <c r="G20" s="22">
        <f>E20+F20</f>
        <v>0</v>
      </c>
      <c r="H20" s="67">
        <f>D20-G20</f>
        <v>74889.47368421052</v>
      </c>
      <c r="I20" s="26">
        <v>0.13</v>
      </c>
      <c r="J20" s="76">
        <f t="shared" si="2"/>
        <v>9735.63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7">
      <selection activeCell="B8" sqref="B8:B19"/>
    </sheetView>
  </sheetViews>
  <sheetFormatPr defaultColWidth="9.00390625" defaultRowHeight="15.75"/>
  <cols>
    <col min="1" max="1" width="12.25390625" style="0" customWidth="1"/>
    <col min="2" max="2" width="13.00390625" style="1" customWidth="1"/>
    <col min="3" max="3" width="10.125" style="1" customWidth="1"/>
    <col min="4" max="4" width="14.125" style="1" bestFit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20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>
        <f>B8-C8</f>
        <v>4500</v>
      </c>
      <c r="E8" s="16">
        <v>400</v>
      </c>
      <c r="F8" s="16"/>
      <c r="G8" s="8">
        <f>E8+F8</f>
        <v>400</v>
      </c>
      <c r="H8" s="15">
        <f>D8-G8</f>
        <v>4100</v>
      </c>
      <c r="I8" s="12">
        <v>0.13</v>
      </c>
      <c r="J8" s="72">
        <f>ROUND(H8*I8,0)</f>
        <v>533</v>
      </c>
    </row>
    <row r="9" spans="1:10" ht="18.75">
      <c r="A9" s="45" t="s">
        <v>27</v>
      </c>
      <c r="B9" s="8">
        <f>'[2]Февраль'!$J$10</f>
        <v>9000</v>
      </c>
      <c r="C9" s="17"/>
      <c r="D9" s="9">
        <f>D8+B9-C9</f>
        <v>13500</v>
      </c>
      <c r="E9" s="16">
        <v>400</v>
      </c>
      <c r="F9" s="17"/>
      <c r="G9" s="8">
        <f>G8+E9+F9</f>
        <v>800</v>
      </c>
      <c r="H9" s="15">
        <f aca="true" t="shared" si="0" ref="H9:H19">D9-G9</f>
        <v>12700</v>
      </c>
      <c r="I9" s="13">
        <v>0.13</v>
      </c>
      <c r="J9" s="72">
        <f aca="true" t="shared" si="1" ref="J9:J20">ROUND(H9*I9,0)</f>
        <v>1651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aca="true" t="shared" si="2" ref="D10:D19">D9+B10-C10</f>
        <v>22973.684210526313</v>
      </c>
      <c r="E10" s="16">
        <v>400</v>
      </c>
      <c r="F10" s="17"/>
      <c r="G10" s="8">
        <f aca="true" t="shared" si="3" ref="G10:G19">G9+E10+F10</f>
        <v>1200</v>
      </c>
      <c r="H10" s="15">
        <f t="shared" si="0"/>
        <v>21773.684210526313</v>
      </c>
      <c r="I10" s="13">
        <v>0.13</v>
      </c>
      <c r="J10" s="72">
        <f t="shared" si="1"/>
        <v>2831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2"/>
        <v>33868.42105263157</v>
      </c>
      <c r="E11" s="16">
        <v>400</v>
      </c>
      <c r="F11" s="17"/>
      <c r="G11" s="8">
        <f t="shared" si="3"/>
        <v>1600</v>
      </c>
      <c r="H11" s="15">
        <f t="shared" si="0"/>
        <v>32268.421052631573</v>
      </c>
      <c r="I11" s="13">
        <v>0.13</v>
      </c>
      <c r="J11" s="72">
        <f t="shared" si="1"/>
        <v>4195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2"/>
        <v>42868.42105263157</v>
      </c>
      <c r="E12" s="17"/>
      <c r="F12" s="17"/>
      <c r="G12" s="8">
        <f t="shared" si="3"/>
        <v>1600</v>
      </c>
      <c r="H12" s="15">
        <f t="shared" si="0"/>
        <v>41268.42105263157</v>
      </c>
      <c r="I12" s="13">
        <v>0.13</v>
      </c>
      <c r="J12" s="72">
        <f t="shared" si="1"/>
        <v>5365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2"/>
        <v>56368.42105263157</v>
      </c>
      <c r="E13" s="17"/>
      <c r="F13" s="17"/>
      <c r="G13" s="8">
        <f t="shared" si="3"/>
        <v>1600</v>
      </c>
      <c r="H13" s="15">
        <f t="shared" si="0"/>
        <v>54768.42105263157</v>
      </c>
      <c r="I13" s="13">
        <v>0.13</v>
      </c>
      <c r="J13" s="72">
        <f t="shared" si="1"/>
        <v>7120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2"/>
        <v>65842.1052631579</v>
      </c>
      <c r="E14" s="17"/>
      <c r="F14" s="17"/>
      <c r="G14" s="8">
        <f t="shared" si="3"/>
        <v>1600</v>
      </c>
      <c r="H14" s="15">
        <f t="shared" si="0"/>
        <v>64242.10526315789</v>
      </c>
      <c r="I14" s="13">
        <v>0.13</v>
      </c>
      <c r="J14" s="72">
        <f t="shared" si="1"/>
        <v>8351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2"/>
        <v>68684.21052631579</v>
      </c>
      <c r="E15" s="17"/>
      <c r="F15" s="17"/>
      <c r="G15" s="8">
        <f t="shared" si="3"/>
        <v>1600</v>
      </c>
      <c r="H15" s="15">
        <f t="shared" si="0"/>
        <v>67084.21052631579</v>
      </c>
      <c r="I15" s="13">
        <v>0.13</v>
      </c>
      <c r="J15" s="72">
        <f t="shared" si="1"/>
        <v>8721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2"/>
        <v>72000</v>
      </c>
      <c r="E16" s="17"/>
      <c r="F16" s="17"/>
      <c r="G16" s="8">
        <f t="shared" si="3"/>
        <v>1600</v>
      </c>
      <c r="H16" s="15">
        <f t="shared" si="0"/>
        <v>70400</v>
      </c>
      <c r="I16" s="13">
        <v>0.13</v>
      </c>
      <c r="J16" s="72">
        <f t="shared" si="1"/>
        <v>9152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2"/>
        <v>72473.68421052632</v>
      </c>
      <c r="E17" s="17"/>
      <c r="F17" s="17"/>
      <c r="G17" s="8">
        <f t="shared" si="3"/>
        <v>1600</v>
      </c>
      <c r="H17" s="15">
        <f t="shared" si="0"/>
        <v>70873.68421052632</v>
      </c>
      <c r="I17" s="13">
        <v>0.13</v>
      </c>
      <c r="J17" s="72">
        <f t="shared" si="1"/>
        <v>9214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2"/>
        <v>74842.1052631579</v>
      </c>
      <c r="E18" s="17"/>
      <c r="F18" s="17"/>
      <c r="G18" s="8">
        <f t="shared" si="3"/>
        <v>1600</v>
      </c>
      <c r="H18" s="15">
        <f t="shared" si="0"/>
        <v>73242.1052631579</v>
      </c>
      <c r="I18" s="13">
        <v>0.13</v>
      </c>
      <c r="J18" s="72">
        <f t="shared" si="1"/>
        <v>9521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9">
        <f t="shared" si="2"/>
        <v>74889.47368421052</v>
      </c>
      <c r="E19" s="19"/>
      <c r="F19" s="19"/>
      <c r="G19" s="8">
        <f t="shared" si="3"/>
        <v>1600</v>
      </c>
      <c r="H19" s="15">
        <f t="shared" si="0"/>
        <v>73289.47368421052</v>
      </c>
      <c r="I19" s="14">
        <v>0.13</v>
      </c>
      <c r="J19" s="72">
        <f t="shared" si="1"/>
        <v>9528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B20-C20</f>
        <v>74889.47368421052</v>
      </c>
      <c r="E20" s="22">
        <f>SUM(E8:E19)</f>
        <v>1600</v>
      </c>
      <c r="F20" s="22">
        <f>SUM(F8:F19)</f>
        <v>0</v>
      </c>
      <c r="G20" s="22">
        <f>E20+F20</f>
        <v>1600</v>
      </c>
      <c r="H20" s="22">
        <f>D20-G20</f>
        <v>73289.47368421052</v>
      </c>
      <c r="I20" s="26">
        <v>0.13</v>
      </c>
      <c r="J20" s="72">
        <f t="shared" si="1"/>
        <v>9528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J20"/>
  <sheetViews>
    <sheetView workbookViewId="0" topLeftCell="A6">
      <selection activeCell="B8" sqref="B8:B19"/>
    </sheetView>
  </sheetViews>
  <sheetFormatPr defaultColWidth="9.00390625" defaultRowHeight="15.75"/>
  <cols>
    <col min="1" max="1" width="11.00390625" style="0" customWidth="1"/>
    <col min="2" max="2" width="13.00390625" style="1" customWidth="1"/>
    <col min="3" max="3" width="10.125" style="1" customWidth="1"/>
    <col min="4" max="4" width="14.125" style="1" bestFit="1" customWidth="1"/>
    <col min="5" max="6" width="9.125" style="1" customWidth="1"/>
    <col min="7" max="7" width="13.125" style="1" bestFit="1" customWidth="1"/>
    <col min="8" max="8" width="14.25390625" style="1" bestFit="1" customWidth="1"/>
    <col min="9" max="9" width="9.125" style="1" bestFit="1" customWidth="1"/>
    <col min="10" max="10" width="11.625" style="1" customWidth="1"/>
  </cols>
  <sheetData>
    <row r="5" spans="1:10" ht="21" thickBot="1">
      <c r="A5" s="2"/>
      <c r="B5" s="4" t="s">
        <v>13</v>
      </c>
      <c r="C5" s="4"/>
      <c r="D5" s="62" t="s">
        <v>39</v>
      </c>
      <c r="E5" s="2"/>
      <c r="F5" s="2"/>
      <c r="G5" s="2" t="s">
        <v>21</v>
      </c>
      <c r="H5" s="2"/>
      <c r="I5" s="2"/>
      <c r="J5" s="2"/>
    </row>
    <row r="6" spans="1:10" ht="18.75" customHeight="1">
      <c r="A6" s="94" t="s">
        <v>6</v>
      </c>
      <c r="B6" s="82" t="s">
        <v>7</v>
      </c>
      <c r="C6" s="82" t="s">
        <v>8</v>
      </c>
      <c r="D6" s="82" t="s">
        <v>38</v>
      </c>
      <c r="E6" s="93" t="s">
        <v>2</v>
      </c>
      <c r="F6" s="93"/>
      <c r="G6" s="93"/>
      <c r="H6" s="89" t="s">
        <v>4</v>
      </c>
      <c r="I6" s="97" t="s">
        <v>9</v>
      </c>
      <c r="J6" s="99" t="s">
        <v>3</v>
      </c>
    </row>
    <row r="7" spans="1:10" ht="54" customHeight="1" thickBot="1">
      <c r="A7" s="95"/>
      <c r="B7" s="96"/>
      <c r="C7" s="96"/>
      <c r="D7" s="96"/>
      <c r="E7" s="20" t="s">
        <v>5</v>
      </c>
      <c r="F7" s="20" t="s">
        <v>5</v>
      </c>
      <c r="G7" s="20" t="s">
        <v>0</v>
      </c>
      <c r="H7" s="90"/>
      <c r="I7" s="98"/>
      <c r="J7" s="100"/>
    </row>
    <row r="8" spans="1:10" ht="18.75">
      <c r="A8" s="44" t="s">
        <v>26</v>
      </c>
      <c r="B8" s="8">
        <f>'[2]Январь'!$J$10</f>
        <v>4500</v>
      </c>
      <c r="C8" s="16"/>
      <c r="D8" s="8">
        <f>B8-C8</f>
        <v>4500</v>
      </c>
      <c r="E8" s="16"/>
      <c r="F8" s="16"/>
      <c r="G8" s="8"/>
      <c r="H8" s="15">
        <f aca="true" t="shared" si="0" ref="H8:H19">D8-G8</f>
        <v>4500</v>
      </c>
      <c r="I8" s="12">
        <v>0.13</v>
      </c>
      <c r="J8" s="15">
        <f>ROUND(H8*I8,0)</f>
        <v>585</v>
      </c>
    </row>
    <row r="9" spans="1:10" ht="18.75">
      <c r="A9" s="45" t="s">
        <v>27</v>
      </c>
      <c r="B9" s="8">
        <f>'[2]Февраль'!$J$10</f>
        <v>9000</v>
      </c>
      <c r="C9" s="17"/>
      <c r="D9" s="9">
        <f aca="true" t="shared" si="1" ref="D9:D19">D8+B9-C9</f>
        <v>13500</v>
      </c>
      <c r="E9" s="17"/>
      <c r="F9" s="17"/>
      <c r="G9" s="8"/>
      <c r="H9" s="15">
        <f t="shared" si="0"/>
        <v>13500</v>
      </c>
      <c r="I9" s="13">
        <v>0.13</v>
      </c>
      <c r="J9" s="15">
        <f aca="true" t="shared" si="2" ref="J9:J20">ROUND(H9*I9,0)</f>
        <v>1755</v>
      </c>
    </row>
    <row r="10" spans="1:10" ht="18.75">
      <c r="A10" s="45" t="s">
        <v>28</v>
      </c>
      <c r="B10" s="8">
        <f>'[2]Март'!$J$10</f>
        <v>9473.684210526315</v>
      </c>
      <c r="C10" s="17"/>
      <c r="D10" s="9">
        <f t="shared" si="1"/>
        <v>22973.684210526313</v>
      </c>
      <c r="E10" s="17"/>
      <c r="F10" s="17"/>
      <c r="G10" s="8"/>
      <c r="H10" s="15">
        <f t="shared" si="0"/>
        <v>22973.684210526313</v>
      </c>
      <c r="I10" s="13">
        <v>0.13</v>
      </c>
      <c r="J10" s="15">
        <f t="shared" si="2"/>
        <v>2987</v>
      </c>
    </row>
    <row r="11" spans="1:10" ht="18.75">
      <c r="A11" s="45" t="s">
        <v>29</v>
      </c>
      <c r="B11" s="8">
        <f>'[2]Апрель'!$J$10</f>
        <v>10894.736842105263</v>
      </c>
      <c r="C11" s="17"/>
      <c r="D11" s="9">
        <f t="shared" si="1"/>
        <v>33868.42105263157</v>
      </c>
      <c r="E11" s="17"/>
      <c r="F11" s="17"/>
      <c r="G11" s="8"/>
      <c r="H11" s="15">
        <f t="shared" si="0"/>
        <v>33868.42105263157</v>
      </c>
      <c r="I11" s="13">
        <v>0.13</v>
      </c>
      <c r="J11" s="15">
        <f t="shared" si="2"/>
        <v>4403</v>
      </c>
    </row>
    <row r="12" spans="1:10" ht="18.75">
      <c r="A12" s="45" t="s">
        <v>30</v>
      </c>
      <c r="B12" s="8">
        <f>'[2]Май'!$J$10</f>
        <v>9000</v>
      </c>
      <c r="C12" s="17"/>
      <c r="D12" s="9">
        <f t="shared" si="1"/>
        <v>42868.42105263157</v>
      </c>
      <c r="E12" s="17"/>
      <c r="F12" s="17"/>
      <c r="G12" s="8"/>
      <c r="H12" s="15">
        <f t="shared" si="0"/>
        <v>42868.42105263157</v>
      </c>
      <c r="I12" s="13">
        <v>0.13</v>
      </c>
      <c r="J12" s="15">
        <f t="shared" si="2"/>
        <v>5573</v>
      </c>
    </row>
    <row r="13" spans="1:10" ht="18.75">
      <c r="A13" s="45" t="s">
        <v>31</v>
      </c>
      <c r="B13" s="8">
        <f>'[2]Июнь'!$J$10</f>
        <v>13500</v>
      </c>
      <c r="C13" s="18"/>
      <c r="D13" s="9">
        <f t="shared" si="1"/>
        <v>56368.42105263157</v>
      </c>
      <c r="E13" s="17"/>
      <c r="F13" s="17"/>
      <c r="G13" s="8"/>
      <c r="H13" s="15">
        <f t="shared" si="0"/>
        <v>56368.42105263157</v>
      </c>
      <c r="I13" s="13">
        <v>0.13</v>
      </c>
      <c r="J13" s="15">
        <f t="shared" si="2"/>
        <v>7328</v>
      </c>
    </row>
    <row r="14" spans="1:10" ht="18.75">
      <c r="A14" s="45" t="s">
        <v>32</v>
      </c>
      <c r="B14" s="8">
        <f>'[2]Июль'!$J$10</f>
        <v>9473.684210526315</v>
      </c>
      <c r="C14" s="18"/>
      <c r="D14" s="9">
        <f t="shared" si="1"/>
        <v>65842.1052631579</v>
      </c>
      <c r="E14" s="17"/>
      <c r="F14" s="17"/>
      <c r="G14" s="8"/>
      <c r="H14" s="15">
        <f t="shared" si="0"/>
        <v>65842.1052631579</v>
      </c>
      <c r="I14" s="13">
        <v>0.13</v>
      </c>
      <c r="J14" s="15">
        <f t="shared" si="2"/>
        <v>8559</v>
      </c>
    </row>
    <row r="15" spans="1:10" ht="18.75">
      <c r="A15" s="45" t="s">
        <v>33</v>
      </c>
      <c r="B15" s="8">
        <f>'[2]Август'!$J$10</f>
        <v>2842.1052631578946</v>
      </c>
      <c r="C15" s="18"/>
      <c r="D15" s="9">
        <f t="shared" si="1"/>
        <v>68684.21052631579</v>
      </c>
      <c r="E15" s="17"/>
      <c r="F15" s="17"/>
      <c r="G15" s="8"/>
      <c r="H15" s="15">
        <f t="shared" si="0"/>
        <v>68684.21052631579</v>
      </c>
      <c r="I15" s="13">
        <v>0.13</v>
      </c>
      <c r="J15" s="15">
        <f t="shared" si="2"/>
        <v>8929</v>
      </c>
    </row>
    <row r="16" spans="1:10" ht="18.75">
      <c r="A16" s="45" t="s">
        <v>34</v>
      </c>
      <c r="B16" s="8">
        <f>'[2]Сентябрь'!$J$10</f>
        <v>3315.7894736842104</v>
      </c>
      <c r="C16" s="18"/>
      <c r="D16" s="9">
        <f t="shared" si="1"/>
        <v>72000</v>
      </c>
      <c r="E16" s="17"/>
      <c r="F16" s="17"/>
      <c r="G16" s="8"/>
      <c r="H16" s="15">
        <f t="shared" si="0"/>
        <v>72000</v>
      </c>
      <c r="I16" s="13">
        <v>0.13</v>
      </c>
      <c r="J16" s="15">
        <f t="shared" si="2"/>
        <v>9360</v>
      </c>
    </row>
    <row r="17" spans="1:10" ht="18.75">
      <c r="A17" s="45" t="s">
        <v>35</v>
      </c>
      <c r="B17" s="8">
        <f>'[2]Октябрь'!$J$10</f>
        <v>473.6842105263158</v>
      </c>
      <c r="C17" s="18"/>
      <c r="D17" s="9">
        <f t="shared" si="1"/>
        <v>72473.68421052632</v>
      </c>
      <c r="E17" s="17"/>
      <c r="F17" s="17"/>
      <c r="G17" s="8"/>
      <c r="H17" s="15">
        <f t="shared" si="0"/>
        <v>72473.68421052632</v>
      </c>
      <c r="I17" s="13">
        <v>0.13</v>
      </c>
      <c r="J17" s="15">
        <f t="shared" si="2"/>
        <v>9422</v>
      </c>
    </row>
    <row r="18" spans="1:10" ht="18.75">
      <c r="A18" s="45" t="s">
        <v>36</v>
      </c>
      <c r="B18" s="8">
        <f>'[2]Ноябрь'!$J$10</f>
        <v>2368.4210526315787</v>
      </c>
      <c r="C18" s="18"/>
      <c r="D18" s="9">
        <f t="shared" si="1"/>
        <v>74842.1052631579</v>
      </c>
      <c r="E18" s="17"/>
      <c r="F18" s="17"/>
      <c r="G18" s="8"/>
      <c r="H18" s="15">
        <f t="shared" si="0"/>
        <v>74842.1052631579</v>
      </c>
      <c r="I18" s="13">
        <v>0.13</v>
      </c>
      <c r="J18" s="15">
        <f t="shared" si="2"/>
        <v>9729</v>
      </c>
    </row>
    <row r="19" spans="1:10" ht="19.5" thickBot="1">
      <c r="A19" s="46" t="s">
        <v>37</v>
      </c>
      <c r="B19" s="8">
        <f>'[2]Декабрь'!$J$10</f>
        <v>47.36842105263158</v>
      </c>
      <c r="C19" s="19"/>
      <c r="D19" s="10">
        <f t="shared" si="1"/>
        <v>74889.47368421052</v>
      </c>
      <c r="E19" s="19"/>
      <c r="F19" s="19"/>
      <c r="G19" s="11"/>
      <c r="H19" s="25">
        <f t="shared" si="0"/>
        <v>74889.47368421052</v>
      </c>
      <c r="I19" s="14">
        <v>0.13</v>
      </c>
      <c r="J19" s="15">
        <f t="shared" si="2"/>
        <v>9736</v>
      </c>
    </row>
    <row r="20" spans="1:10" ht="21" thickBot="1">
      <c r="A20" s="21" t="s">
        <v>0</v>
      </c>
      <c r="B20" s="22">
        <f>SUM(B8:B19)</f>
        <v>74889.47368421052</v>
      </c>
      <c r="C20" s="22">
        <f>SUM(C8:C19)</f>
        <v>0</v>
      </c>
      <c r="D20" s="22">
        <f>B20+C20</f>
        <v>74889.47368421052</v>
      </c>
      <c r="E20" s="22">
        <f>SUM(E8:E19)</f>
        <v>0</v>
      </c>
      <c r="F20" s="22">
        <f>SUM(F8:F19)</f>
        <v>0</v>
      </c>
      <c r="G20" s="22">
        <f>E20+F20</f>
        <v>0</v>
      </c>
      <c r="H20" s="22">
        <f>D20-G20</f>
        <v>74889.47368421052</v>
      </c>
      <c r="I20" s="26">
        <v>0.13</v>
      </c>
      <c r="J20" s="15">
        <f t="shared" si="2"/>
        <v>9736</v>
      </c>
    </row>
  </sheetData>
  <mergeCells count="8">
    <mergeCell ref="A6:A7"/>
    <mergeCell ref="B6:B7"/>
    <mergeCell ref="C6:C7"/>
    <mergeCell ref="D6:D7"/>
    <mergeCell ref="E6:G6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 РиО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Фалилеев О.М.</dc:creator>
  <cp:keywords/>
  <dc:description/>
  <cp:lastModifiedBy>Владимир Хайченко</cp:lastModifiedBy>
  <cp:lastPrinted>2002-01-14T13:51:15Z</cp:lastPrinted>
  <dcterms:created xsi:type="dcterms:W3CDTF">2001-11-29T08:33:48Z</dcterms:created>
  <dcterms:modified xsi:type="dcterms:W3CDTF">2003-04-21T04:33:21Z</dcterms:modified>
  <cp:category/>
  <cp:version/>
  <cp:contentType/>
  <cp:contentStatus/>
</cp:coreProperties>
</file>